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15" windowHeight="7620"/>
  </bookViews>
  <sheets>
    <sheet name="Data" sheetId="3" r:id="rId1"/>
    <sheet name="Calculation" sheetId="4" r:id="rId2"/>
    <sheet name="Dashboard" sheetId="5" r:id="rId3"/>
  </sheets>
  <definedNames>
    <definedName name="_xlnm._FilterDatabase" localSheetId="0" hidden="1">Data!$A$1:$I$1</definedName>
    <definedName name="Accessories">Calculation!$C$35:$C$37</definedName>
    <definedName name="Alex">Calculation!$F$63</definedName>
    <definedName name="All">Calculation!$B$35:$B$50</definedName>
    <definedName name="AllGovs">Calculation!$B$63:$B$74</definedName>
    <definedName name="Cairo">Calculation!$C$63:$C$64</definedName>
    <definedName name="Delta">Calculation!$D$63:$D$66</definedName>
    <definedName name="Electronic">Calculation!$D$35:$D$39</definedName>
    <definedName name="Handsets">Calculation!$F$35:$F$37</definedName>
    <definedName name="KPIList">Calculation!$G$5:$G$7</definedName>
    <definedName name="offset_ranked_govs">OFFSET(Calculation!$X$63,,,COUNTA(Selected_Gov))</definedName>
    <definedName name="offset_ranked_salesbyGov">OFFSET(Calculation!$Y$63,,,COUNTA(Selected_Gov))</definedName>
    <definedName name="offset_ranked_SalesLY_byGov">OFFSET(Calculation!$Z$63,,,COUNTA(Selected_Gov))</definedName>
    <definedName name="offsetGov">OFFSET(Calculation!$T$63,,,COUNTA(Selected_Gov))</definedName>
    <definedName name="OffsetSales">OFFSET(Calculation!$U$35,,,COUNTA(Product_Category_Selection))</definedName>
    <definedName name="offsetSalesbyGov">OFFSET(Calculation!$U$63,,,COUNTA(Selected_Gov))</definedName>
    <definedName name="offsetsalesLY">OFFSET(Calculation!$V$35,,,COUNTA(Product_Category_Selection))</definedName>
    <definedName name="offsetsalesLYbyGov">OFFSET(Calculation!$V$63,,,COUNTA(Selected_Gov))</definedName>
    <definedName name="offsettest1">OFFSET(Calculation!$T$35,,,COUNTA(Product_Category_Selection))</definedName>
    <definedName name="Product_Category_Selection">INDEX(Calculation!$B$35:$F$50,,Calculation!$E$1)</definedName>
    <definedName name="Product_CategoryList">Calculation!$E$5:$E$9</definedName>
    <definedName name="ProductList">Calculation!$F$5:$F$21</definedName>
    <definedName name="Selected_Gov">INDEX(Calculation!$B$63:$F$74,,Calculation!$C$1)</definedName>
    <definedName name="Software">Calculation!$E$35:$E$39</definedName>
    <definedName name="TerritoryList">Calculation!$C$5:$C$9</definedName>
    <definedName name="UpperEgypt">Calculation!$E$63:$E$67</definedName>
    <definedName name="yearslist">Calculation!$A$5:$A$6</definedName>
  </definedNames>
  <calcPr calcId="162913"/>
</workbook>
</file>

<file path=xl/calcChain.xml><?xml version="1.0" encoding="utf-8"?>
<calcChain xmlns="http://schemas.openxmlformats.org/spreadsheetml/2006/main">
  <c r="J36" i="4" l="1"/>
  <c r="J37" i="4"/>
  <c r="J38" i="4"/>
  <c r="J39" i="4"/>
  <c r="J40" i="4"/>
  <c r="J41" i="4"/>
  <c r="J42" i="4"/>
  <c r="J43" i="4"/>
  <c r="J44" i="4"/>
  <c r="J45" i="4"/>
  <c r="I45" i="4" s="1"/>
  <c r="J46" i="4"/>
  <c r="I46" i="4" s="1"/>
  <c r="J47" i="4"/>
  <c r="I47" i="4" s="1"/>
  <c r="J48" i="4"/>
  <c r="I48" i="4" s="1"/>
  <c r="J49" i="4"/>
  <c r="I49" i="4" s="1"/>
  <c r="J50" i="4"/>
  <c r="I50" i="4" s="1"/>
  <c r="T63" i="4" l="1"/>
  <c r="S63" i="4" s="1"/>
  <c r="T42" i="4"/>
  <c r="J63" i="4"/>
  <c r="T64" i="4"/>
  <c r="S64" i="4" s="1"/>
  <c r="T65" i="4"/>
  <c r="S65" i="4" s="1"/>
  <c r="T66" i="4"/>
  <c r="S66" i="4" s="1"/>
  <c r="T67" i="4"/>
  <c r="S67" i="4" s="1"/>
  <c r="T68" i="4"/>
  <c r="S68" i="4" s="1"/>
  <c r="T69" i="4"/>
  <c r="S69" i="4" s="1"/>
  <c r="T70" i="4"/>
  <c r="S70" i="4" s="1"/>
  <c r="T71" i="4"/>
  <c r="S71" i="4" s="1"/>
  <c r="T72" i="4"/>
  <c r="S72" i="4" s="1"/>
  <c r="T73" i="4"/>
  <c r="S73" i="4" s="1"/>
  <c r="T74" i="4"/>
  <c r="S74" i="4" s="1"/>
  <c r="J64" i="4"/>
  <c r="J65" i="4"/>
  <c r="J66" i="4"/>
  <c r="J67" i="4"/>
  <c r="J68" i="4"/>
  <c r="J69" i="4"/>
  <c r="J70" i="4"/>
  <c r="J71" i="4"/>
  <c r="J72" i="4"/>
  <c r="J73" i="4"/>
  <c r="J74" i="4"/>
  <c r="V62" i="4"/>
  <c r="U62" i="4"/>
  <c r="C2" i="4"/>
  <c r="T15" i="4"/>
  <c r="V9" i="4"/>
  <c r="U9" i="4"/>
  <c r="J35" i="4"/>
  <c r="I35" i="4" s="1"/>
  <c r="I36" i="4"/>
  <c r="I37" i="4"/>
  <c r="I38" i="4"/>
  <c r="I39" i="4"/>
  <c r="I40" i="4"/>
  <c r="I41" i="4"/>
  <c r="V54" i="4"/>
  <c r="U54" i="4"/>
  <c r="T54" i="4"/>
  <c r="T52" i="4"/>
  <c r="T36" i="4"/>
  <c r="T37" i="4"/>
  <c r="T38" i="4"/>
  <c r="T39" i="4"/>
  <c r="T40" i="4"/>
  <c r="T41" i="4"/>
  <c r="T43" i="4"/>
  <c r="T44" i="4"/>
  <c r="T45" i="4"/>
  <c r="T46" i="4"/>
  <c r="T47" i="4"/>
  <c r="T48" i="4"/>
  <c r="T49" i="4"/>
  <c r="T50" i="4"/>
  <c r="T35" i="4"/>
  <c r="U34" i="4"/>
  <c r="V34" i="4"/>
  <c r="H34" i="4"/>
  <c r="I42" i="4"/>
  <c r="I43" i="4"/>
  <c r="I44" i="4"/>
  <c r="BD45" i="4"/>
  <c r="BC45" i="4" s="1"/>
  <c r="BD46" i="4"/>
  <c r="BC46" i="4" s="1"/>
  <c r="BD47" i="4"/>
  <c r="BC47" i="4" s="1"/>
  <c r="BD48" i="4"/>
  <c r="BC48" i="4" s="1"/>
  <c r="BD49" i="4"/>
  <c r="BC49" i="4" s="1"/>
  <c r="BD50" i="4"/>
  <c r="BC50" i="4" s="1"/>
  <c r="T76" i="4" l="1"/>
  <c r="D17" i="5"/>
  <c r="D16" i="5"/>
  <c r="D19" i="5"/>
  <c r="C19" i="5"/>
  <c r="D18" i="5"/>
  <c r="C17" i="5" l="1"/>
  <c r="C16" i="5"/>
  <c r="C18" i="5"/>
  <c r="T22" i="4" l="1"/>
  <c r="T11" i="4"/>
  <c r="T12" i="4"/>
  <c r="T13" i="4"/>
  <c r="T14" i="4"/>
  <c r="T16" i="4"/>
  <c r="T17" i="4"/>
  <c r="T18" i="4"/>
  <c r="T19" i="4"/>
  <c r="T20" i="4"/>
  <c r="T21" i="4"/>
  <c r="T10" i="4"/>
  <c r="G2" i="4"/>
  <c r="K1" i="4" s="1"/>
  <c r="E2" i="4"/>
  <c r="A2" i="4"/>
  <c r="A3" i="4" l="1"/>
  <c r="K2" i="4" s="1"/>
  <c r="C3" i="4"/>
  <c r="K3" i="4" s="1"/>
  <c r="E3" i="4"/>
  <c r="K4" i="4" s="1"/>
  <c r="R66" i="4" l="1"/>
  <c r="R70" i="4"/>
  <c r="R74" i="4"/>
  <c r="Q66" i="4"/>
  <c r="Q70" i="4"/>
  <c r="Q74" i="4"/>
  <c r="N66" i="4"/>
  <c r="N70" i="4"/>
  <c r="N74" i="4"/>
  <c r="M66" i="4"/>
  <c r="M70" i="4"/>
  <c r="M74" i="4"/>
  <c r="L66" i="4"/>
  <c r="L70" i="4"/>
  <c r="L74" i="4"/>
  <c r="K66" i="4"/>
  <c r="K70" i="4"/>
  <c r="K74" i="4"/>
  <c r="R69" i="4"/>
  <c r="Q69" i="4"/>
  <c r="N69" i="4"/>
  <c r="M69" i="4"/>
  <c r="L69" i="4"/>
  <c r="K69" i="4"/>
  <c r="R67" i="4"/>
  <c r="R71" i="4"/>
  <c r="R63" i="4"/>
  <c r="Q67" i="4"/>
  <c r="Q71" i="4"/>
  <c r="Q63" i="4"/>
  <c r="N67" i="4"/>
  <c r="N71" i="4"/>
  <c r="N63" i="4"/>
  <c r="M67" i="4"/>
  <c r="M71" i="4"/>
  <c r="M63" i="4"/>
  <c r="L67" i="4"/>
  <c r="L71" i="4"/>
  <c r="L63" i="4"/>
  <c r="K67" i="4"/>
  <c r="K71" i="4"/>
  <c r="K63" i="4"/>
  <c r="R73" i="4"/>
  <c r="Q73" i="4"/>
  <c r="N73" i="4"/>
  <c r="M73" i="4"/>
  <c r="L73" i="4"/>
  <c r="K73" i="4"/>
  <c r="R64" i="4"/>
  <c r="R68" i="4"/>
  <c r="R72" i="4"/>
  <c r="Q64" i="4"/>
  <c r="Q68" i="4"/>
  <c r="Q72" i="4"/>
  <c r="N64" i="4"/>
  <c r="N68" i="4"/>
  <c r="N72" i="4"/>
  <c r="M64" i="4"/>
  <c r="M68" i="4"/>
  <c r="M72" i="4"/>
  <c r="L64" i="4"/>
  <c r="L68" i="4"/>
  <c r="L72" i="4"/>
  <c r="K64" i="4"/>
  <c r="K68" i="4"/>
  <c r="K72" i="4"/>
  <c r="R65" i="4"/>
  <c r="Q65" i="4"/>
  <c r="N65" i="4"/>
  <c r="M65" i="4"/>
  <c r="L65" i="4"/>
  <c r="K65" i="4"/>
  <c r="K35" i="4"/>
  <c r="R11" i="4"/>
  <c r="R15" i="4"/>
  <c r="R19" i="4"/>
  <c r="Q11" i="4"/>
  <c r="Q15" i="4"/>
  <c r="Q19" i="4"/>
  <c r="N11" i="4"/>
  <c r="N15" i="4"/>
  <c r="N19" i="4"/>
  <c r="M11" i="4"/>
  <c r="M15" i="4"/>
  <c r="M19" i="4"/>
  <c r="L11" i="4"/>
  <c r="L15" i="4"/>
  <c r="L19" i="4"/>
  <c r="K11" i="4"/>
  <c r="K15" i="4"/>
  <c r="K19" i="4"/>
  <c r="Q10" i="4"/>
  <c r="M14" i="4"/>
  <c r="M10" i="4"/>
  <c r="L10" i="4"/>
  <c r="K10" i="4"/>
  <c r="R12" i="4"/>
  <c r="R16" i="4"/>
  <c r="R20" i="4"/>
  <c r="Q12" i="4"/>
  <c r="Q16" i="4"/>
  <c r="Q20" i="4"/>
  <c r="N12" i="4"/>
  <c r="N16" i="4"/>
  <c r="N20" i="4"/>
  <c r="M12" i="4"/>
  <c r="M16" i="4"/>
  <c r="M20" i="4"/>
  <c r="L12" i="4"/>
  <c r="L16" i="4"/>
  <c r="L20" i="4"/>
  <c r="K12" i="4"/>
  <c r="K16" i="4"/>
  <c r="K20" i="4"/>
  <c r="N14" i="4"/>
  <c r="N10" i="4"/>
  <c r="L14" i="4"/>
  <c r="K14" i="4"/>
  <c r="R13" i="4"/>
  <c r="R17" i="4"/>
  <c r="R21" i="4"/>
  <c r="Q13" i="4"/>
  <c r="Q17" i="4"/>
  <c r="Q21" i="4"/>
  <c r="N13" i="4"/>
  <c r="N17" i="4"/>
  <c r="N21" i="4"/>
  <c r="M13" i="4"/>
  <c r="M17" i="4"/>
  <c r="M21" i="4"/>
  <c r="L13" i="4"/>
  <c r="L17" i="4"/>
  <c r="L21" i="4"/>
  <c r="K13" i="4"/>
  <c r="K17" i="4"/>
  <c r="K21" i="4"/>
  <c r="R14" i="4"/>
  <c r="R18" i="4"/>
  <c r="R10" i="4"/>
  <c r="Q14" i="4"/>
  <c r="Q18" i="4"/>
  <c r="N18" i="4"/>
  <c r="M18" i="4"/>
  <c r="L18" i="4"/>
  <c r="K18" i="4"/>
  <c r="R36" i="4"/>
  <c r="R40" i="4"/>
  <c r="R44" i="4"/>
  <c r="R48" i="4"/>
  <c r="Q39" i="4"/>
  <c r="Q43" i="4"/>
  <c r="Q47" i="4"/>
  <c r="Q35" i="4"/>
  <c r="N37" i="4"/>
  <c r="N41" i="4"/>
  <c r="N45" i="4"/>
  <c r="N49" i="4"/>
  <c r="M36" i="4"/>
  <c r="M40" i="4"/>
  <c r="M44" i="4"/>
  <c r="M48" i="4"/>
  <c r="L39" i="4"/>
  <c r="L43" i="4"/>
  <c r="L47" i="4"/>
  <c r="L35" i="4"/>
  <c r="K38" i="4"/>
  <c r="K42" i="4"/>
  <c r="K46" i="4"/>
  <c r="K50" i="4"/>
  <c r="R43" i="4"/>
  <c r="Q38" i="4"/>
  <c r="Q50" i="4"/>
  <c r="N36" i="4"/>
  <c r="N48" i="4"/>
  <c r="M43" i="4"/>
  <c r="L38" i="4"/>
  <c r="L50" i="4"/>
  <c r="K49" i="4"/>
  <c r="R37" i="4"/>
  <c r="R41" i="4"/>
  <c r="R45" i="4"/>
  <c r="R49" i="4"/>
  <c r="Q36" i="4"/>
  <c r="Q40" i="4"/>
  <c r="Q44" i="4"/>
  <c r="Q48" i="4"/>
  <c r="N38" i="4"/>
  <c r="N42" i="4"/>
  <c r="N46" i="4"/>
  <c r="N50" i="4"/>
  <c r="M37" i="4"/>
  <c r="M41" i="4"/>
  <c r="M45" i="4"/>
  <c r="M49" i="4"/>
  <c r="L36" i="4"/>
  <c r="L40" i="4"/>
  <c r="L44" i="4"/>
  <c r="L48" i="4"/>
  <c r="K39" i="4"/>
  <c r="K43" i="4"/>
  <c r="K47" i="4"/>
  <c r="R47" i="4"/>
  <c r="Q42" i="4"/>
  <c r="N40" i="4"/>
  <c r="M47" i="4"/>
  <c r="L42" i="4"/>
  <c r="K37" i="4"/>
  <c r="K45" i="4"/>
  <c r="R38" i="4"/>
  <c r="R42" i="4"/>
  <c r="R46" i="4"/>
  <c r="R50" i="4"/>
  <c r="Q37" i="4"/>
  <c r="Q41" i="4"/>
  <c r="Q45" i="4"/>
  <c r="Q49" i="4"/>
  <c r="N39" i="4"/>
  <c r="N43" i="4"/>
  <c r="N47" i="4"/>
  <c r="N35" i="4"/>
  <c r="M38" i="4"/>
  <c r="M42" i="4"/>
  <c r="M46" i="4"/>
  <c r="M50" i="4"/>
  <c r="L37" i="4"/>
  <c r="L41" i="4"/>
  <c r="L45" i="4"/>
  <c r="L49" i="4"/>
  <c r="K36" i="4"/>
  <c r="K40" i="4"/>
  <c r="K44" i="4"/>
  <c r="K48" i="4"/>
  <c r="R39" i="4"/>
  <c r="R35" i="4"/>
  <c r="Q46" i="4"/>
  <c r="N44" i="4"/>
  <c r="M39" i="4"/>
  <c r="M35" i="4"/>
  <c r="L46" i="4"/>
  <c r="K41" i="4"/>
  <c r="O19" i="4"/>
  <c r="U19" i="4" s="1"/>
  <c r="O16" i="4" l="1"/>
  <c r="U16" i="4" s="1"/>
  <c r="O65" i="4"/>
  <c r="U65" i="4" s="1"/>
  <c r="O64" i="4"/>
  <c r="U64" i="4" s="1"/>
  <c r="O73" i="4"/>
  <c r="U73" i="4" s="1"/>
  <c r="O67" i="4"/>
  <c r="U67" i="4" s="1"/>
  <c r="O69" i="4"/>
  <c r="U69" i="4" s="1"/>
  <c r="O66" i="4"/>
  <c r="U66" i="4" s="1"/>
  <c r="P65" i="4"/>
  <c r="V65" i="4" s="1"/>
  <c r="P73" i="4"/>
  <c r="V73" i="4" s="1"/>
  <c r="P63" i="4"/>
  <c r="V63" i="4" s="1"/>
  <c r="V76" i="4" s="1"/>
  <c r="P69" i="4"/>
  <c r="V69" i="4" s="1"/>
  <c r="P74" i="4"/>
  <c r="V74" i="4" s="1"/>
  <c r="O72" i="4"/>
  <c r="U72" i="4" s="1"/>
  <c r="P68" i="4"/>
  <c r="V68" i="4" s="1"/>
  <c r="O63" i="4"/>
  <c r="U63" i="4" s="1"/>
  <c r="P71" i="4"/>
  <c r="V71" i="4" s="1"/>
  <c r="O74" i="4"/>
  <c r="U74" i="4" s="1"/>
  <c r="P70" i="4"/>
  <c r="V70" i="4" s="1"/>
  <c r="O68" i="4"/>
  <c r="U68" i="4" s="1"/>
  <c r="P64" i="4"/>
  <c r="V64" i="4" s="1"/>
  <c r="P72" i="4"/>
  <c r="V72" i="4" s="1"/>
  <c r="O71" i="4"/>
  <c r="U71" i="4" s="1"/>
  <c r="P67" i="4"/>
  <c r="V67" i="4" s="1"/>
  <c r="O70" i="4"/>
  <c r="U70" i="4" s="1"/>
  <c r="P66" i="4"/>
  <c r="V66" i="4" s="1"/>
  <c r="O15" i="4"/>
  <c r="U15" i="4" s="1"/>
  <c r="O17" i="4"/>
  <c r="U17" i="4" s="1"/>
  <c r="O41" i="4"/>
  <c r="U41" i="4" s="1"/>
  <c r="P49" i="4"/>
  <c r="V49" i="4" s="1"/>
  <c r="P37" i="4"/>
  <c r="V37" i="4" s="1"/>
  <c r="O48" i="4"/>
  <c r="U48" i="4" s="1"/>
  <c r="O44" i="4"/>
  <c r="U44" i="4" s="1"/>
  <c r="P45" i="4"/>
  <c r="V45" i="4" s="1"/>
  <c r="O36" i="4"/>
  <c r="U36" i="4" s="1"/>
  <c r="O40" i="4"/>
  <c r="U40" i="4" s="1"/>
  <c r="N22" i="4"/>
  <c r="P36" i="4"/>
  <c r="V36" i="4" s="1"/>
  <c r="P19" i="4"/>
  <c r="V19" i="4" s="1"/>
  <c r="P35" i="4"/>
  <c r="V35" i="4" s="1"/>
  <c r="O35" i="4"/>
  <c r="U35" i="4" s="1"/>
  <c r="O37" i="4"/>
  <c r="U37" i="4" s="1"/>
  <c r="O43" i="4"/>
  <c r="U43" i="4" s="1"/>
  <c r="O49" i="4"/>
  <c r="U49" i="4" s="1"/>
  <c r="O47" i="4"/>
  <c r="U47" i="4" s="1"/>
  <c r="O42" i="4"/>
  <c r="U42" i="4" s="1"/>
  <c r="O38" i="4"/>
  <c r="U38" i="4" s="1"/>
  <c r="P39" i="4"/>
  <c r="V39" i="4" s="1"/>
  <c r="O39" i="4"/>
  <c r="U39" i="4" s="1"/>
  <c r="O50" i="4"/>
  <c r="U50" i="4" s="1"/>
  <c r="O45" i="4"/>
  <c r="U45" i="4" s="1"/>
  <c r="P38" i="4"/>
  <c r="V38" i="4" s="1"/>
  <c r="O46" i="4"/>
  <c r="U46" i="4" s="1"/>
  <c r="O21" i="4"/>
  <c r="U21" i="4" s="1"/>
  <c r="P41" i="4"/>
  <c r="V41" i="4" s="1"/>
  <c r="K17" i="5"/>
  <c r="L18" i="5"/>
  <c r="K18" i="5"/>
  <c r="L19" i="5"/>
  <c r="K19" i="5"/>
  <c r="L16" i="5"/>
  <c r="K16" i="5"/>
  <c r="L17" i="5"/>
  <c r="P12" i="4"/>
  <c r="V12" i="4" s="1"/>
  <c r="P14" i="4"/>
  <c r="V14" i="4" s="1"/>
  <c r="O18" i="4"/>
  <c r="U18" i="4" s="1"/>
  <c r="F16" i="5"/>
  <c r="P16" i="4"/>
  <c r="V16" i="4" s="1"/>
  <c r="P13" i="4"/>
  <c r="V13" i="4" s="1"/>
  <c r="O14" i="4"/>
  <c r="U14" i="4" s="1"/>
  <c r="P42" i="4"/>
  <c r="V42" i="4" s="1"/>
  <c r="F18" i="5"/>
  <c r="E17" i="5"/>
  <c r="E16" i="5"/>
  <c r="E18" i="5"/>
  <c r="F19" i="5"/>
  <c r="E19" i="5"/>
  <c r="F17" i="5"/>
  <c r="P48" i="4"/>
  <c r="V48" i="4" s="1"/>
  <c r="P46" i="4"/>
  <c r="V46" i="4" s="1"/>
  <c r="O11" i="4"/>
  <c r="U11" i="4" s="1"/>
  <c r="P10" i="4"/>
  <c r="V10" i="4" s="1"/>
  <c r="P43" i="4"/>
  <c r="V43" i="4" s="1"/>
  <c r="P44" i="4"/>
  <c r="V44" i="4" s="1"/>
  <c r="P40" i="4"/>
  <c r="V40" i="4" s="1"/>
  <c r="P50" i="4"/>
  <c r="V50" i="4" s="1"/>
  <c r="P47" i="4"/>
  <c r="V47" i="4" s="1"/>
  <c r="P17" i="4"/>
  <c r="V17" i="4" s="1"/>
  <c r="O12" i="4"/>
  <c r="U12" i="4" s="1"/>
  <c r="P21" i="4"/>
  <c r="V21" i="4" s="1"/>
  <c r="P15" i="4"/>
  <c r="V15" i="4" s="1"/>
  <c r="O10" i="4"/>
  <c r="U10" i="4" s="1"/>
  <c r="P11" i="4"/>
  <c r="V11" i="4" s="1"/>
  <c r="K22" i="4"/>
  <c r="O20" i="4"/>
  <c r="U20" i="4" s="1"/>
  <c r="P20" i="4"/>
  <c r="V20" i="4" s="1"/>
  <c r="Q22" i="4"/>
  <c r="L22" i="4"/>
  <c r="M22" i="4"/>
  <c r="O13" i="4"/>
  <c r="U13" i="4" s="1"/>
  <c r="P18" i="4"/>
  <c r="V18" i="4" s="1"/>
  <c r="R22" i="4"/>
  <c r="Y71" i="4" l="1"/>
  <c r="X71" i="4" s="1"/>
  <c r="U76" i="4"/>
  <c r="Y69" i="4"/>
  <c r="Z69" i="4" s="1"/>
  <c r="Y74" i="4"/>
  <c r="X74" i="4" s="1"/>
  <c r="Y73" i="4"/>
  <c r="Z73" i="4" s="1"/>
  <c r="Y72" i="4"/>
  <c r="Z72" i="4" s="1"/>
  <c r="Y67" i="4"/>
  <c r="X67" i="4" s="1"/>
  <c r="Y68" i="4"/>
  <c r="Z68" i="4" s="1"/>
  <c r="Y70" i="4"/>
  <c r="Z70" i="4" s="1"/>
  <c r="Z71" i="4"/>
  <c r="X72" i="4"/>
  <c r="M19" i="5"/>
  <c r="G16" i="5"/>
  <c r="M16" i="5"/>
  <c r="M18" i="5"/>
  <c r="G18" i="5"/>
  <c r="G19" i="5"/>
  <c r="G17" i="5"/>
  <c r="M17" i="5"/>
  <c r="H17" i="5"/>
  <c r="H19" i="5"/>
  <c r="H16" i="5"/>
  <c r="H18" i="5"/>
  <c r="I19" i="5"/>
  <c r="I16" i="5"/>
  <c r="I17" i="5"/>
  <c r="I18" i="5"/>
  <c r="K23" i="4"/>
  <c r="O22" i="4"/>
  <c r="Q23" i="4"/>
  <c r="P22" i="4"/>
  <c r="X73" i="4" l="1"/>
  <c r="Z74" i="4"/>
  <c r="X68" i="4"/>
  <c r="X69" i="4"/>
  <c r="Z67" i="4"/>
  <c r="X70" i="4"/>
  <c r="J18" i="5"/>
  <c r="J16" i="5"/>
  <c r="J19" i="5"/>
  <c r="J17" i="5"/>
  <c r="O23" i="4"/>
  <c r="Y65" i="4"/>
  <c r="Y75" i="4"/>
  <c r="Y66" i="4"/>
  <c r="Y64" i="4"/>
  <c r="Y63" i="4"/>
  <c r="Y76" i="4" s="1"/>
  <c r="Z66" i="4" l="1"/>
  <c r="X66" i="4"/>
  <c r="Z63" i="4"/>
  <c r="Z76" i="4" s="1"/>
  <c r="X63" i="4"/>
  <c r="X76" i="4" s="1"/>
  <c r="Z65" i="4"/>
  <c r="X65" i="4"/>
  <c r="Z64" i="4"/>
  <c r="X64" i="4"/>
</calcChain>
</file>

<file path=xl/sharedStrings.xml><?xml version="1.0" encoding="utf-8"?>
<sst xmlns="http://schemas.openxmlformats.org/spreadsheetml/2006/main" count="4635" uniqueCount="122">
  <si>
    <t>Territory</t>
  </si>
  <si>
    <t>Cairo</t>
  </si>
  <si>
    <t>Delta</t>
  </si>
  <si>
    <t>Upper Egypt</t>
  </si>
  <si>
    <t>Alex</t>
  </si>
  <si>
    <t>Product Category</t>
  </si>
  <si>
    <t>Jan</t>
  </si>
  <si>
    <t>Asyuit</t>
  </si>
  <si>
    <t>Fayoum</t>
  </si>
  <si>
    <t>Mansoura</t>
  </si>
  <si>
    <t>Menoufia</t>
  </si>
  <si>
    <t>Minia</t>
  </si>
  <si>
    <t>Qena</t>
  </si>
  <si>
    <t>Sharkia</t>
  </si>
  <si>
    <t>Feb</t>
  </si>
  <si>
    <t>Tanta</t>
  </si>
  <si>
    <t>Mar</t>
  </si>
  <si>
    <t>Souhag</t>
  </si>
  <si>
    <t>Apr</t>
  </si>
  <si>
    <t>Alexandria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</si>
  <si>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</si>
  <si>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</si>
  <si>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</si>
  <si>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</si>
  <si>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</si>
  <si>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</si>
  <si>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</si>
  <si>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</si>
  <si>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</si>
  <si>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</si>
  <si>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Governorate</t>
  </si>
  <si>
    <t>Sales</t>
  </si>
  <si>
    <t>COGS</t>
  </si>
  <si>
    <t>Electronic</t>
  </si>
  <si>
    <t>Accessories</t>
  </si>
  <si>
    <t>Handsets</t>
  </si>
  <si>
    <t>Software</t>
  </si>
  <si>
    <t>Keyboard + Mouse</t>
  </si>
  <si>
    <t>Headphone</t>
  </si>
  <si>
    <t>Fast Charger</t>
  </si>
  <si>
    <t>TV</t>
  </si>
  <si>
    <t>Washing Machine</t>
  </si>
  <si>
    <t>Microwave</t>
  </si>
  <si>
    <t>Vacuum Machine</t>
  </si>
  <si>
    <t>Refrigerator</t>
  </si>
  <si>
    <t>Lenovo</t>
  </si>
  <si>
    <t>LG</t>
  </si>
  <si>
    <t>Apple</t>
  </si>
  <si>
    <t>MS Office</t>
  </si>
  <si>
    <t>MS Windows</t>
  </si>
  <si>
    <t>Antivirus</t>
  </si>
  <si>
    <t>Graphics</t>
  </si>
  <si>
    <t>Video Editing</t>
  </si>
  <si>
    <t>Giza</t>
  </si>
  <si>
    <t>Qty</t>
  </si>
  <si>
    <t>Product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</si>
  <si>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</si>
  <si>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</si>
  <si>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</si>
  <si>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</si>
  <si>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</si>
  <si>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</si>
  <si>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</si>
  <si>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</si>
  <si>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</si>
  <si>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</si>
  <si>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</si>
  <si>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</si>
  <si>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years</t>
  </si>
  <si>
    <t>KPI</t>
  </si>
  <si>
    <t>Quantity</t>
  </si>
  <si>
    <t>Profit</t>
  </si>
  <si>
    <t>Years</t>
  </si>
  <si>
    <t>All</t>
  </si>
  <si>
    <t>1- create lists by copy and paste then remove duplicates</t>
  </si>
  <si>
    <t>2- add "all" to some of the columns</t>
  </si>
  <si>
    <t xml:space="preserve">3- create the combo boxes in the dashboard sheet </t>
  </si>
  <si>
    <t>4- add referecnce and assign the cell list</t>
  </si>
  <si>
    <t>5- show that no updates will happen in case of add any new value</t>
  </si>
  <si>
    <t>6- to fix this first select every values and add them as name range second select the whole values with heading and create tables</t>
  </si>
  <si>
    <t xml:space="preserve">7 - reassign the comboboxes with the new name ranges use f3 to get the names box to pick from </t>
  </si>
  <si>
    <t>convert the main data sheet to table</t>
  </si>
  <si>
    <t>create main calculated table by month</t>
  </si>
  <si>
    <t>month</t>
  </si>
  <si>
    <t>Sales LY</t>
  </si>
  <si>
    <t>COG</t>
  </si>
  <si>
    <t>COG LY</t>
  </si>
  <si>
    <t>Qty LY</t>
  </si>
  <si>
    <t>Profit LY</t>
  </si>
  <si>
    <t>after that go to fix the all function by using if *</t>
  </si>
  <si>
    <t>Total</t>
  </si>
  <si>
    <t>% of Change</t>
  </si>
  <si>
    <t>#</t>
  </si>
  <si>
    <t>offset of products</t>
  </si>
  <si>
    <t>offset of sales</t>
  </si>
  <si>
    <t>offset of Sales LY</t>
  </si>
  <si>
    <t>create chart showing all product by category</t>
  </si>
  <si>
    <t>create scroll table to show all product details by category</t>
  </si>
  <si>
    <t xml:space="preserve">product category by every product  that you going to pick from </t>
  </si>
  <si>
    <t>scrollbar index</t>
  </si>
  <si>
    <t xml:space="preserve">create monthly dynamic chart </t>
  </si>
  <si>
    <t xml:space="preserve">after adding all </t>
  </si>
  <si>
    <t>create main calculated table by Gov</t>
  </si>
  <si>
    <t>Gov</t>
  </si>
  <si>
    <t>1- create name range for every category , then create name range called selected category with index function INDEX(B35:F50,,$E$1)</t>
  </si>
  <si>
    <t>2- create offset formula for every column and name it depend on its function , =offset(firstcell,,,counta(prodcatcategory_selected) and call it offset of products</t>
  </si>
  <si>
    <t xml:space="preserve">3-save every offset formula in a independent cell name </t>
  </si>
  <si>
    <t>4-insert chart without select any value then add the series by using the f3 and select the right offset cell name</t>
  </si>
  <si>
    <t>ofset gov</t>
  </si>
  <si>
    <t>offset sales by gov</t>
  </si>
  <si>
    <t>offset sales LY by Gov</t>
  </si>
  <si>
    <t>ranked Sales</t>
  </si>
  <si>
    <t>ranked Sales LY</t>
  </si>
  <si>
    <t>create ranked by sales new chart</t>
  </si>
  <si>
    <t>1- apply a large formula to only the sales</t>
  </si>
  <si>
    <t>2- by using index(match) find the rest of evey row entries</t>
  </si>
  <si>
    <t>3- create offset formula for every column in the rank table</t>
  </si>
  <si>
    <t>4- create cell name for every column with a copy of the offset formula</t>
  </si>
  <si>
    <t>5- change the chart ref with the new cell names</t>
  </si>
  <si>
    <t>offset_ranked_govs</t>
  </si>
  <si>
    <t>offset_ranked salesby gov</t>
  </si>
  <si>
    <t>offset_ranked_salesLY_byGov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</si>
</sst>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entury Gothic"/>
      <family val="2"/>
    </font>
    <font>
      <b/>
      <sz val="8"/>
      <color theme="0"/>
      <name val="Century Gothic"/>
      <family val="2"/>
    </font>
    <font>
      <b/>
      <sz val="14"/>
      <color theme="1"/>
      <name val="Century Gothic"/>
      <family val="2"/>
    </font>
    <font>
      <b/>
      <sz val="14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8112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NumberFormat="1" applyFont="1" applyFill="1" applyBorder="1"/>
    <xf numFmtId="0" fontId="0" fillId="0" borderId="0" xfId="0" applyFont="1" applyFill="1" applyBorder="1"/>
    <xf numFmtId="4" fontId="0" fillId="0" borderId="0" xfId="0" applyNumberFormat="1" applyFont="1" applyFill="1" applyBorder="1"/>
    <xf numFmtId="0" fontId="2" fillId="0" borderId="0" xfId="1" applyFill="1" applyBorder="1"/>
    <xf numFmtId="0" fontId="4" fillId="5" borderId="0" xfId="0" applyFont="1" applyFill="1" applyBorder="1"/>
    <xf numFmtId="0" fontId="0" fillId="5" borderId="0" xfId="0" applyFill="1"/>
    <xf numFmtId="0" fontId="0" fillId="5" borderId="1" xfId="0" applyFill="1" applyBorder="1"/>
    <xf numFmtId="0" fontId="1" fillId="0" borderId="0" xfId="0" applyFont="1" applyFill="1" applyBorder="1"/>
    <xf numFmtId="0" fontId="0" fillId="8" borderId="0" xfId="0" applyFill="1"/>
    <xf numFmtId="0" fontId="0" fillId="3" borderId="0" xfId="0" applyFill="1"/>
    <xf numFmtId="0" fontId="0" fillId="6" borderId="0" xfId="0" applyFill="1"/>
    <xf numFmtId="0" fontId="1" fillId="8" borderId="0" xfId="0" applyFont="1" applyFill="1" applyBorder="1"/>
    <xf numFmtId="0" fontId="0" fillId="0" borderId="0" xfId="0" applyFont="1" applyBorder="1"/>
    <xf numFmtId="0" fontId="0" fillId="0" borderId="2" xfId="0" applyFont="1" applyBorder="1"/>
    <xf numFmtId="0" fontId="4" fillId="5" borderId="3" xfId="0" applyFont="1" applyFill="1" applyBorder="1"/>
    <xf numFmtId="0" fontId="0" fillId="0" borderId="3" xfId="0" applyFont="1" applyBorder="1"/>
    <xf numFmtId="0" fontId="6" fillId="0" borderId="3" xfId="0" applyFont="1" applyBorder="1"/>
    <xf numFmtId="0" fontId="0" fillId="0" borderId="4" xfId="0" applyFont="1" applyBorder="1"/>
    <xf numFmtId="0" fontId="6" fillId="0" borderId="4" xfId="0" applyFont="1" applyBorder="1"/>
    <xf numFmtId="0" fontId="1" fillId="8" borderId="0" xfId="0" applyFont="1" applyFill="1" applyBorder="1" applyAlignment="1">
      <alignment vertical="center"/>
    </xf>
    <xf numFmtId="0" fontId="5" fillId="0" borderId="0" xfId="0" applyFont="1" applyFill="1"/>
    <xf numFmtId="0" fontId="1" fillId="0" borderId="0" xfId="0" applyFont="1" applyFill="1" applyBorder="1" applyAlignment="1">
      <alignment vertical="center"/>
    </xf>
    <xf numFmtId="0" fontId="0" fillId="9" borderId="0" xfId="0" applyFill="1"/>
    <xf numFmtId="0" fontId="0" fillId="0" borderId="0" xfId="0" applyNumberFormat="1" applyFont="1" applyBorder="1"/>
    <xf numFmtId="164" fontId="0" fillId="0" borderId="0" xfId="2" applyNumberFormat="1" applyFont="1"/>
    <xf numFmtId="165" fontId="0" fillId="0" borderId="0" xfId="2" applyNumberFormat="1" applyFont="1"/>
    <xf numFmtId="165" fontId="0" fillId="0" borderId="0" xfId="0" applyNumberFormat="1"/>
    <xf numFmtId="9" fontId="0" fillId="0" borderId="0" xfId="3" applyFont="1"/>
    <xf numFmtId="0" fontId="0" fillId="10" borderId="0" xfId="0" applyFill="1"/>
    <xf numFmtId="0" fontId="7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0" fillId="2" borderId="0" xfId="0" applyFill="1"/>
    <xf numFmtId="0" fontId="0" fillId="4" borderId="0" xfId="0" applyFill="1"/>
    <xf numFmtId="0" fontId="0" fillId="12" borderId="0" xfId="0" applyFill="1"/>
    <xf numFmtId="165" fontId="0" fillId="0" borderId="0" xfId="2" applyNumberFormat="1" applyFont="1" applyBorder="1"/>
    <xf numFmtId="0" fontId="0" fillId="4" borderId="0" xfId="0" applyFill="1" applyAlignment="1">
      <alignment wrapText="1"/>
    </xf>
    <xf numFmtId="0" fontId="0" fillId="4" borderId="0" xfId="0" applyFont="1" applyFill="1" applyBorder="1"/>
    <xf numFmtId="165" fontId="0" fillId="4" borderId="0" xfId="2" applyNumberFormat="1" applyFont="1" applyFill="1" applyBorder="1"/>
    <xf numFmtId="0" fontId="0" fillId="3" borderId="0" xfId="0" applyFont="1" applyFill="1" applyBorder="1"/>
    <xf numFmtId="165" fontId="0" fillId="3" borderId="0" xfId="2" applyNumberFormat="1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165" fontId="0" fillId="0" borderId="0" xfId="2" applyNumberFormat="1" applyFont="1" applyFill="1"/>
    <xf numFmtId="0" fontId="9" fillId="8" borderId="0" xfId="0" applyFont="1" applyFill="1" applyAlignment="1">
      <alignment horizontal="center"/>
    </xf>
    <xf numFmtId="0" fontId="9" fillId="8" borderId="0" xfId="0" applyFont="1" applyFill="1"/>
    <xf numFmtId="0" fontId="10" fillId="8" borderId="0" xfId="0" applyFont="1" applyFill="1" applyBorder="1" applyAlignment="1">
      <alignment vertical="center"/>
    </xf>
    <xf numFmtId="0" fontId="10" fillId="8" borderId="0" xfId="0" applyFont="1" applyFill="1" applyBorder="1"/>
    <xf numFmtId="0" fontId="0" fillId="4" borderId="0" xfId="0" applyFill="1" applyAlignment="1">
      <alignment horizontal="center"/>
    </xf>
    <xf numFmtId="0" fontId="0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</dxf>
  </dxfs>
  <tableStyles count="0" defaultTableStyle="TableStyleMedium2" defaultPivotStyle="PivotStyleMedium9"/>
  <colors>
    <mruColors>
      <color rgb="FF88112B"/>
      <color rgb="FFCCFFCC"/>
      <color rgb="FF0055B2"/>
      <color rgb="FF003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Calculation!$U$9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Calculation!$T$10:$T$21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Calculation!$U$10:$U$21</c:f>
              <c:numCache>
                <c:formatCode>_(* #,##0_);_(* \(#,##0\);_(* "-"??_);_(@_)</c:formatCode>
                <c:ptCount val="12"/>
                <c:pt idx="0">
                  <c:v>186911.095</c:v>
                </c:pt>
                <c:pt idx="1">
                  <c:v>79070.97</c:v>
                </c:pt>
                <c:pt idx="2">
                  <c:v>114559.42499999999</c:v>
                </c:pt>
                <c:pt idx="3">
                  <c:v>170588.46</c:v>
                </c:pt>
                <c:pt idx="4">
                  <c:v>79879.914999999994</c:v>
                </c:pt>
                <c:pt idx="5">
                  <c:v>77889.819999999992</c:v>
                </c:pt>
                <c:pt idx="6">
                  <c:v>24907.885000000002</c:v>
                </c:pt>
                <c:pt idx="7">
                  <c:v>48444.869999999995</c:v>
                </c:pt>
                <c:pt idx="8">
                  <c:v>168869.68500000003</c:v>
                </c:pt>
                <c:pt idx="9">
                  <c:v>218616.32666666666</c:v>
                </c:pt>
                <c:pt idx="10">
                  <c:v>105881.05416666668</c:v>
                </c:pt>
                <c:pt idx="11">
                  <c:v>86838.36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CC-4FF3-90EE-0C0F7C4F4316}"/>
            </c:ext>
          </c:extLst>
        </c:ser>
        <c:ser>
          <c:idx val="1"/>
          <c:order val="1"/>
          <c:tx>
            <c:strRef>
              <c:f>Calculation!$V$9</c:f>
              <c:strCache>
                <c:ptCount val="1"/>
                <c:pt idx="0">
                  <c:v>Sales LY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Calculation!$T$10:$T$21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Calculation!$V$10:$V$21</c:f>
              <c:numCache>
                <c:formatCode>_(* #,##0_);_(* \(#,##0\);_(* "-"??_);_(@_)</c:formatCode>
                <c:ptCount val="12"/>
                <c:pt idx="0">
                  <c:v>133375.44</c:v>
                </c:pt>
                <c:pt idx="1">
                  <c:v>44400.72</c:v>
                </c:pt>
                <c:pt idx="2">
                  <c:v>269571.7</c:v>
                </c:pt>
                <c:pt idx="3">
                  <c:v>76510.650000000009</c:v>
                </c:pt>
                <c:pt idx="4">
                  <c:v>0</c:v>
                </c:pt>
                <c:pt idx="5">
                  <c:v>79085.899999999994</c:v>
                </c:pt>
                <c:pt idx="6">
                  <c:v>189901.2</c:v>
                </c:pt>
                <c:pt idx="7">
                  <c:v>52321.440000000002</c:v>
                </c:pt>
                <c:pt idx="8">
                  <c:v>161221.77000000002</c:v>
                </c:pt>
                <c:pt idx="9">
                  <c:v>0</c:v>
                </c:pt>
                <c:pt idx="10">
                  <c:v>77701.260000000009</c:v>
                </c:pt>
                <c:pt idx="11">
                  <c:v>154066.21999999997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CC-4FF3-90EE-0C0F7C4F4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834016"/>
        <c:axId val="289830736"/>
      </c:barChart>
      <c:catAx>
        <c:axId val="2898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830736"/>
        <c:crosses val="autoZero"/>
        <c:auto val="1"/>
        <c:lblAlgn val="ctr"/>
        <c:lblOffset val="100"/>
        <c:noMultiLvlLbl val="0"/>
      </c:catAx>
      <c:valAx>
        <c:axId val="289830736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83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5749386165439003"/>
          <c:y val="4.1666666666666664E-2"/>
          <c:w val="0.23303754422001596"/>
          <c:h val="0.11968168872507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3037604709211"/>
          <c:y val="0.16031496062992126"/>
          <c:w val="0.8030310576434071"/>
          <c:h val="0.677742507317475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Calculation!$U$34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rgbClr val="88112B"/>
            </a:solidFill>
            <a:ln>
              <a:noFill/>
            </a:ln>
            <a:effectLst/>
          </c:spPr>
          <c:invertIfNegative val="0"/>
          <c:cat>
            <c:strRef>
              <c:f>[0]!offsettest1</c:f>
              <c:strCache>
                <c:ptCount val="5"/>
                <c:pt idx="0">
                  <c:v>MS Office</c:v>
                </c:pt>
                <c:pt idx="1">
                  <c:v>Antivirus</c:v>
                </c:pt>
                <c:pt idx="2">
                  <c:v>Video Editing</c:v>
                </c:pt>
                <c:pt idx="3">
                  <c:v>MS Windows</c:v>
                </c:pt>
                <c:pt idx="4">
                  <c:v>Graphics</c:v>
                </c:pt>
              </c:strCache>
            </c:strRef>
          </c:cat>
          <c:val>
            <c:numRef>
              <c:f>[0]!OffsetSales</c:f>
              <c:numCache>
                <c:formatCode>_(* #,##0_);_(* \(#,##0\);_(* "-"??_);_(@_)</c:formatCode>
                <c:ptCount val="5"/>
                <c:pt idx="0">
                  <c:v>186068.29666666663</c:v>
                </c:pt>
                <c:pt idx="1">
                  <c:v>244898.285</c:v>
                </c:pt>
                <c:pt idx="2">
                  <c:v>305503.75583333336</c:v>
                </c:pt>
                <c:pt idx="3">
                  <c:v>295661.78666666668</c:v>
                </c:pt>
                <c:pt idx="4">
                  <c:v>330325.7416666667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A2-424E-85CF-32732FE4AC1C}"/>
            </c:ext>
          </c:extLst>
        </c:ser>
        <c:ser>
          <c:idx val="1"/>
          <c:order val="1"/>
          <c:tx>
            <c:strRef>
              <c:f>Calculation!$V$34</c:f>
              <c:strCache>
                <c:ptCount val="1"/>
                <c:pt idx="0">
                  <c:v>Sales LY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val>
            <c:numRef>
              <c:f>[0]!offsetsalesLY</c:f>
              <c:numCache>
                <c:formatCode>_(* #,##0_);_(* \(#,##0\);_(* "-"??_);_(@_)</c:formatCode>
                <c:ptCount val="5"/>
                <c:pt idx="0">
                  <c:v>301662.69</c:v>
                </c:pt>
                <c:pt idx="1">
                  <c:v>283552.66000000003</c:v>
                </c:pt>
                <c:pt idx="2">
                  <c:v>176026.04</c:v>
                </c:pt>
                <c:pt idx="3">
                  <c:v>186980.3</c:v>
                </c:pt>
                <c:pt idx="4">
                  <c:v>289934.61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A2-424E-85CF-32732FE4A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330224"/>
        <c:axId val="403331208"/>
      </c:barChart>
      <c:catAx>
        <c:axId val="40333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31208"/>
        <c:crosses val="autoZero"/>
        <c:auto val="1"/>
        <c:lblAlgn val="ctr"/>
        <c:lblOffset val="100"/>
        <c:noMultiLvlLbl val="0"/>
      </c:catAx>
      <c:valAx>
        <c:axId val="403331208"/>
        <c:scaling>
          <c:orientation val="minMax"/>
        </c:scaling>
        <c:delete val="0"/>
        <c:axPos val="l"/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3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5182177951586782"/>
          <c:y val="1.4589877835951134E-2"/>
          <c:w val="0.22011764568926379"/>
          <c:h val="0.117801871624685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Calculation!$U$62</c:f>
              <c:strCache>
                <c:ptCount val="1"/>
                <c:pt idx="0">
                  <c:v>Sales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[0]!offsetGov</c:f>
              <c:strCache>
                <c:ptCount val="4"/>
                <c:pt idx="0">
                  <c:v>Mansoura</c:v>
                </c:pt>
                <c:pt idx="1">
                  <c:v>Sharkia</c:v>
                </c:pt>
                <c:pt idx="2">
                  <c:v>Tanta</c:v>
                </c:pt>
                <c:pt idx="3">
                  <c:v>Menoufia</c:v>
                </c:pt>
              </c:strCache>
            </c:strRef>
          </c:cat>
          <c:val>
            <c:numRef>
              <c:f>[0]!offsetSalesbyGov</c:f>
              <c:numCache>
                <c:formatCode>_(* #,##0_);_(* \(#,##0\);_(* "-"??_);_(@_)</c:formatCode>
                <c:ptCount val="4"/>
                <c:pt idx="0">
                  <c:v>497479.53250000003</c:v>
                </c:pt>
                <c:pt idx="1">
                  <c:v>492879.76500000001</c:v>
                </c:pt>
                <c:pt idx="2">
                  <c:v>35155.434999999998</c:v>
                </c:pt>
                <c:pt idx="3">
                  <c:v>336943.13333333336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E-4610-9FCB-BC31057A3333}"/>
            </c:ext>
          </c:extLst>
        </c:ser>
        <c:ser>
          <c:idx val="1"/>
          <c:order val="1"/>
          <c:tx>
            <c:strRef>
              <c:f>Calculation!$V$62</c:f>
              <c:strCache>
                <c:ptCount val="1"/>
                <c:pt idx="0">
                  <c:v>Sales LY</c:v>
                </c:pt>
              </c:strCache>
            </c:strRef>
          </c:tx>
          <c:spPr>
            <a:solidFill>
              <a:srgbClr val="88112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88112B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[0]!offset_ranked_SalesLY_byGov</c:f>
              <c:numCache>
                <c:formatCode>_(* #,##0_);_(* \(#,##0\);_(* "-"??_);_(@_)</c:formatCode>
                <c:ptCount val="4"/>
                <c:pt idx="0">
                  <c:v>339607.83000000007</c:v>
                </c:pt>
                <c:pt idx="1">
                  <c:v>236251.33</c:v>
                </c:pt>
                <c:pt idx="2">
                  <c:v>464082.6</c:v>
                </c:pt>
                <c:pt idx="3">
                  <c:v>198214.54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7E-4610-9FCB-BC31057A3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03328912"/>
        <c:axId val="403329568"/>
      </c:barChart>
      <c:catAx>
        <c:axId val="403328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3329568"/>
        <c:crosses val="autoZero"/>
        <c:auto val="1"/>
        <c:lblAlgn val="ctr"/>
        <c:lblOffset val="100"/>
        <c:noMultiLvlLbl val="0"/>
      </c:catAx>
      <c:valAx>
        <c:axId val="403329568"/>
        <c:scaling>
          <c:orientation val="minMax"/>
        </c:scaling>
        <c:delete val="1"/>
        <c:axPos val="t"/>
        <c:numFmt formatCode="_(* #,##0_);_(* \(#,##0\);_(* &quot;-&quot;??_);_(@_)" sourceLinked="1"/>
        <c:majorTickMark val="none"/>
        <c:minorTickMark val="none"/>
        <c:tickLblPos val="nextTo"/>
        <c:crossAx val="403328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Style="combo" dx="16" fmlaLink="Calculation!$G$1" fmlaRange="KPIList" noThreeD="1" sel="1" val="0"/>
</file>

<file path=xl/ctrlProps/ctrlProp2.xml><?xml version="1.0" encoding="utf-8"?>
<formControlPr xmlns="http://schemas.microsoft.com/office/spreadsheetml/2009/9/main" objectType="Drop" dropStyle="combo" dx="16" fmlaLink="Calculation!$A$1" fmlaRange="yearslist" noThreeD="1" sel="2" val="0"/>
</file>

<file path=xl/ctrlProps/ctrlProp3.xml><?xml version="1.0" encoding="utf-8"?>
<formControlPr xmlns="http://schemas.microsoft.com/office/spreadsheetml/2009/9/main" objectType="Drop" dropStyle="combo" dx="16" fmlaLink="Calculation!$C$1" fmlaRange="TerritoryList" noThreeD="1" sel="3" val="0"/>
</file>

<file path=xl/ctrlProps/ctrlProp4.xml><?xml version="1.0" encoding="utf-8"?>
<formControlPr xmlns="http://schemas.microsoft.com/office/spreadsheetml/2009/9/main" objectType="Drop" dropStyle="combo" dx="16" fmlaLink="Calculation!$E$1" fmlaRange="Product_CategoryList" noThreeD="1" sel="4" val="0"/>
</file>

<file path=xl/ctrlProps/ctrlProp5.xml><?xml version="1.0" encoding="utf-8"?>
<formControlPr xmlns="http://schemas.microsoft.com/office/spreadsheetml/2009/9/main" objectType="Scroll" dx="22" fmlaLink="Calculation!$B$52" max="13" min="1" page="5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2</xdr:row>
          <xdr:rowOff>0</xdr:rowOff>
        </xdr:from>
        <xdr:to>
          <xdr:col>4</xdr:col>
          <xdr:colOff>57150</xdr:colOff>
          <xdr:row>2</xdr:row>
          <xdr:rowOff>200025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695325</xdr:colOff>
          <xdr:row>2</xdr:row>
          <xdr:rowOff>9525</xdr:rowOff>
        </xdr:from>
        <xdr:to>
          <xdr:col>7</xdr:col>
          <xdr:colOff>57150</xdr:colOff>
          <xdr:row>2</xdr:row>
          <xdr:rowOff>219075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</xdr:row>
          <xdr:rowOff>19050</xdr:rowOff>
        </xdr:from>
        <xdr:to>
          <xdr:col>12</xdr:col>
          <xdr:colOff>180975</xdr:colOff>
          <xdr:row>2</xdr:row>
          <xdr:rowOff>219075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476250</xdr:colOff>
          <xdr:row>2</xdr:row>
          <xdr:rowOff>19050</xdr:rowOff>
        </xdr:from>
        <xdr:to>
          <xdr:col>18</xdr:col>
          <xdr:colOff>466725</xdr:colOff>
          <xdr:row>2</xdr:row>
          <xdr:rowOff>219075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104776</xdr:colOff>
      <xdr:row>21</xdr:row>
      <xdr:rowOff>161925</xdr:rowOff>
    </xdr:from>
    <xdr:to>
      <xdr:col>6</xdr:col>
      <xdr:colOff>638176</xdr:colOff>
      <xdr:row>31</xdr:row>
      <xdr:rowOff>47625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800099</xdr:colOff>
      <xdr:row>5</xdr:row>
      <xdr:rowOff>114300</xdr:rowOff>
    </xdr:from>
    <xdr:to>
      <xdr:col>6</xdr:col>
      <xdr:colOff>161924</xdr:colOff>
      <xdr:row>11</xdr:row>
      <xdr:rowOff>47624</xdr:rowOff>
    </xdr:to>
    <xdr:grpSp>
      <xdr:nvGrpSpPr>
        <xdr:cNvPr id="3" name="Group 2"/>
        <xdr:cNvGrpSpPr/>
      </xdr:nvGrpSpPr>
      <xdr:grpSpPr>
        <a:xfrm>
          <a:off x="1828799" y="990600"/>
          <a:ext cx="2181225" cy="1076324"/>
          <a:chOff x="3524250" y="981075"/>
          <a:chExt cx="1333500" cy="1076324"/>
        </a:xfrm>
      </xdr:grpSpPr>
      <xdr:grpSp>
        <xdr:nvGrpSpPr>
          <xdr:cNvPr id="2" name="Group 1"/>
          <xdr:cNvGrpSpPr>
            <a:grpSpLocks noChangeAspect="1"/>
          </xdr:cNvGrpSpPr>
        </xdr:nvGrpSpPr>
        <xdr:grpSpPr>
          <a:xfrm>
            <a:off x="3524250" y="981075"/>
            <a:ext cx="1333500" cy="1050493"/>
            <a:chOff x="3238500" y="866775"/>
            <a:chExt cx="1409700" cy="1050493"/>
          </a:xfrm>
        </xdr:grpSpPr>
        <xdr:sp macro="" textlink="">
          <xdr:nvSpPr>
            <xdr:cNvPr id="9" name="TextBox 8"/>
            <xdr:cNvSpPr txBox="1"/>
          </xdr:nvSpPr>
          <xdr:spPr>
            <a:xfrm>
              <a:off x="3238500" y="866775"/>
              <a:ext cx="1390841" cy="1050493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/>
          </xdr:spPr>
          <xdr:style>
            <a:lnRef idx="1">
              <a:schemeClr val="accent5"/>
            </a:lnRef>
            <a:fillRef idx="3">
              <a:schemeClr val="accent5"/>
            </a:fillRef>
            <a:effectRef idx="2">
              <a:schemeClr val="accent5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800" b="1"/>
                <a:t>Sales</a:t>
              </a:r>
            </a:p>
            <a:p>
              <a:endParaRPr lang="en-US" sz="1100"/>
            </a:p>
          </xdr:txBody>
        </xdr:sp>
        <xdr:sp macro="" textlink="Calculation!K22">
          <xdr:nvSpPr>
            <xdr:cNvPr id="10" name="TextBox 9"/>
            <xdr:cNvSpPr txBox="1"/>
          </xdr:nvSpPr>
          <xdr:spPr>
            <a:xfrm>
              <a:off x="3247834" y="1237030"/>
              <a:ext cx="1400366" cy="318592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fld id="{CED4B8F8-5740-4B06-A57E-48EBE1911288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cs typeface="Calibri"/>
                </a:rPr>
                <a:pPr algn="ctr"/>
                <a:t> 1,362,458 </a:t>
              </a:fld>
              <a:endParaRPr lang="en-US" sz="2400" b="1"/>
            </a:p>
          </xdr:txBody>
        </xdr:sp>
        <xdr:sp macro="" textlink="">
          <xdr:nvSpPr>
            <xdr:cNvPr id="12" name="TextBox 11"/>
            <xdr:cNvSpPr txBox="1"/>
          </xdr:nvSpPr>
          <xdr:spPr>
            <a:xfrm>
              <a:off x="3257168" y="1495348"/>
              <a:ext cx="1381507" cy="18943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chemeClr val="bg1"/>
                  </a:solidFill>
                </a:rPr>
                <a:t>Change</a:t>
              </a:r>
              <a:r>
                <a:rPr lang="en-US" sz="1000" baseline="0">
                  <a:solidFill>
                    <a:schemeClr val="bg1"/>
                  </a:solidFill>
                </a:rPr>
                <a:t> from Last Year</a:t>
              </a:r>
              <a:endParaRPr lang="en-US" sz="1000">
                <a:solidFill>
                  <a:schemeClr val="bg1"/>
                </a:solidFill>
              </a:endParaRPr>
            </a:p>
          </xdr:txBody>
        </xdr:sp>
      </xdr:grpSp>
      <mc:AlternateContent xmlns:mc="http://schemas.openxmlformats.org/markup-compatibility/2006" xmlns:a14="http://schemas.microsoft.com/office/drawing/2010/main">
        <mc:Choice Requires="a14">
          <xdr:pic>
            <xdr:nvPicPr>
              <xdr:cNvPr id="24" name="Picture 23"/>
              <xdr:cNvPicPr>
                <a:picLocks noChangeAspect="1" noChangeArrowheads="1"/>
                <a:extLst>
                  <a:ext uri="{84589F7E-364E-4C9E-8A38-B11213B215E9}">
                    <a14:cameraTool cellRange="Calculation!K23" spid="_x0000_s3276"/>
                  </a:ext>
                </a:extLst>
              </xdr:cNvPicPr>
            </xdr:nvPicPr>
            <xdr:blipFill rotWithShape="1">
              <a:blip xmlns:r="http://schemas.openxmlformats.org/officeDocument/2006/relationships" r:embed="rId2"/>
              <a:srcRect l="72800" t="-9523" b="-1"/>
              <a:stretch>
                <a:fillRect/>
              </a:stretch>
            </xdr:blipFill>
            <xdr:spPr bwMode="auto">
              <a:xfrm>
                <a:off x="4104447" y="1819274"/>
                <a:ext cx="281610" cy="238125"/>
              </a:xfrm>
              <a:prstGeom prst="rect">
                <a:avLst/>
              </a:prstGeom>
              <a:solidFill>
                <a:srgbClr val="FFFFFF" mc:Ignorable="a14" a14:legacySpreadsheetColorIndex="9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pic>
        </mc:Choice>
        <mc:Fallback xmlns=""/>
      </mc:AlternateContent>
    </xdr:grpSp>
    <xdr:clientData/>
  </xdr:twoCellAnchor>
  <xdr:twoCellAnchor>
    <xdr:from>
      <xdr:col>7</xdr:col>
      <xdr:colOff>76200</xdr:colOff>
      <xdr:row>5</xdr:row>
      <xdr:rowOff>133350</xdr:rowOff>
    </xdr:from>
    <xdr:to>
      <xdr:col>10</xdr:col>
      <xdr:colOff>485775</xdr:colOff>
      <xdr:row>11</xdr:row>
      <xdr:rowOff>57150</xdr:rowOff>
    </xdr:to>
    <xdr:grpSp>
      <xdr:nvGrpSpPr>
        <xdr:cNvPr id="4" name="Group 3"/>
        <xdr:cNvGrpSpPr/>
      </xdr:nvGrpSpPr>
      <xdr:grpSpPr>
        <a:xfrm>
          <a:off x="4695825" y="1009650"/>
          <a:ext cx="2457450" cy="1066800"/>
          <a:chOff x="6238876" y="914400"/>
          <a:chExt cx="1504950" cy="1066800"/>
        </a:xfrm>
      </xdr:grpSpPr>
      <xdr:grpSp>
        <xdr:nvGrpSpPr>
          <xdr:cNvPr id="14" name="Group 13"/>
          <xdr:cNvGrpSpPr/>
        </xdr:nvGrpSpPr>
        <xdr:grpSpPr>
          <a:xfrm>
            <a:off x="6238876" y="914400"/>
            <a:ext cx="1504950" cy="1050493"/>
            <a:chOff x="3238500" y="866775"/>
            <a:chExt cx="1409700" cy="1050493"/>
          </a:xfrm>
        </xdr:grpSpPr>
        <xdr:sp macro="" textlink="">
          <xdr:nvSpPr>
            <xdr:cNvPr id="15" name="TextBox 14"/>
            <xdr:cNvSpPr txBox="1"/>
          </xdr:nvSpPr>
          <xdr:spPr>
            <a:xfrm>
              <a:off x="3238500" y="866775"/>
              <a:ext cx="1390841" cy="1050493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/>
          </xdr:spPr>
          <xdr:style>
            <a:lnRef idx="1">
              <a:schemeClr val="accent5"/>
            </a:lnRef>
            <a:fillRef idx="3">
              <a:schemeClr val="accent5"/>
            </a:fillRef>
            <a:effectRef idx="2">
              <a:schemeClr val="accent5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800" b="1"/>
                <a:t>Profit</a:t>
              </a:r>
            </a:p>
            <a:p>
              <a:endParaRPr lang="en-US" sz="1100"/>
            </a:p>
          </xdr:txBody>
        </xdr:sp>
        <xdr:sp macro="" textlink="Calculation!$O$22">
          <xdr:nvSpPr>
            <xdr:cNvPr id="16" name="TextBox 15"/>
            <xdr:cNvSpPr txBox="1"/>
          </xdr:nvSpPr>
          <xdr:spPr>
            <a:xfrm>
              <a:off x="3247834" y="1237030"/>
              <a:ext cx="1400366" cy="318592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fld id="{412683B9-1A74-41C1-8347-F1ADFB6448F5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cs typeface="Calibri"/>
                </a:rPr>
                <a:pPr algn="ctr"/>
                <a:t> 94,094 </a:t>
              </a:fld>
              <a:endParaRPr lang="en-US" sz="2400" b="1"/>
            </a:p>
          </xdr:txBody>
        </xdr:sp>
        <xdr:sp macro="" textlink="">
          <xdr:nvSpPr>
            <xdr:cNvPr id="18" name="TextBox 17"/>
            <xdr:cNvSpPr txBox="1"/>
          </xdr:nvSpPr>
          <xdr:spPr>
            <a:xfrm>
              <a:off x="3257168" y="1495348"/>
              <a:ext cx="1381507" cy="18943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chemeClr val="bg1"/>
                  </a:solidFill>
                </a:rPr>
                <a:t>Change</a:t>
              </a:r>
              <a:r>
                <a:rPr lang="en-US" sz="1000" baseline="0">
                  <a:solidFill>
                    <a:schemeClr val="bg1"/>
                  </a:solidFill>
                </a:rPr>
                <a:t> from Last Year</a:t>
              </a:r>
              <a:endParaRPr lang="en-US" sz="1000">
                <a:solidFill>
                  <a:schemeClr val="bg1"/>
                </a:solidFill>
              </a:endParaRPr>
            </a:p>
          </xdr:txBody>
        </xdr:sp>
      </xdr:grpSp>
      <mc:AlternateContent xmlns:mc="http://schemas.openxmlformats.org/markup-compatibility/2006" xmlns:a14="http://schemas.microsoft.com/office/drawing/2010/main">
        <mc:Choice Requires="a14">
          <xdr:pic>
            <xdr:nvPicPr>
              <xdr:cNvPr id="25" name="Picture 24"/>
              <xdr:cNvPicPr>
                <a:picLocks noChangeAspect="1" noChangeArrowheads="1"/>
                <a:extLst>
                  <a:ext uri="{84589F7E-364E-4C9E-8A38-B11213B215E9}">
                    <a14:cameraTool cellRange="Calculation!$O$23" spid="_x0000_s3277"/>
                  </a:ext>
                </a:extLst>
              </xdr:cNvPicPr>
            </xdr:nvPicPr>
            <xdr:blipFill rotWithShape="1">
              <a:blip xmlns:r="http://schemas.openxmlformats.org/officeDocument/2006/relationships" r:embed="rId3"/>
              <a:srcRect l="48000" t="9525" b="-1"/>
              <a:stretch>
                <a:fillRect/>
              </a:stretch>
            </xdr:blipFill>
            <xdr:spPr bwMode="auto">
              <a:xfrm>
                <a:off x="6810375" y="1800225"/>
                <a:ext cx="371475" cy="180975"/>
              </a:xfrm>
              <a:prstGeom prst="rect">
                <a:avLst/>
              </a:prstGeom>
              <a:solidFill>
                <a:srgbClr val="FFFFFF" mc:Ignorable="a14" a14:legacySpreadsheetColorIndex="9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pic>
        </mc:Choice>
        <mc:Fallback xmlns=""/>
      </mc:AlternateContent>
    </xdr:grpSp>
    <xdr:clientData/>
  </xdr:twoCellAnchor>
  <xdr:twoCellAnchor>
    <xdr:from>
      <xdr:col>12</xdr:col>
      <xdr:colOff>76200</xdr:colOff>
      <xdr:row>5</xdr:row>
      <xdr:rowOff>133350</xdr:rowOff>
    </xdr:from>
    <xdr:to>
      <xdr:col>16</xdr:col>
      <xdr:colOff>95250</xdr:colOff>
      <xdr:row>11</xdr:row>
      <xdr:rowOff>47626</xdr:rowOff>
    </xdr:to>
    <xdr:grpSp>
      <xdr:nvGrpSpPr>
        <xdr:cNvPr id="5" name="Group 4"/>
        <xdr:cNvGrpSpPr/>
      </xdr:nvGrpSpPr>
      <xdr:grpSpPr>
        <a:xfrm>
          <a:off x="7962900" y="1009650"/>
          <a:ext cx="2562225" cy="1057276"/>
          <a:chOff x="6581775" y="1000125"/>
          <a:chExt cx="1514475" cy="1057276"/>
        </a:xfrm>
      </xdr:grpSpPr>
      <xdr:grpSp>
        <xdr:nvGrpSpPr>
          <xdr:cNvPr id="19" name="Group 18"/>
          <xdr:cNvGrpSpPr/>
        </xdr:nvGrpSpPr>
        <xdr:grpSpPr>
          <a:xfrm>
            <a:off x="6581775" y="1000125"/>
            <a:ext cx="1514475" cy="1050493"/>
            <a:chOff x="3238500" y="866775"/>
            <a:chExt cx="1409700" cy="1050493"/>
          </a:xfrm>
        </xdr:grpSpPr>
        <xdr:sp macro="" textlink="">
          <xdr:nvSpPr>
            <xdr:cNvPr id="20" name="TextBox 19"/>
            <xdr:cNvSpPr txBox="1"/>
          </xdr:nvSpPr>
          <xdr:spPr>
            <a:xfrm>
              <a:off x="3238500" y="866775"/>
              <a:ext cx="1390841" cy="1050493"/>
            </a:xfrm>
            <a:prstGeom prst="rect">
              <a:avLst/>
            </a:prstGeom>
            <a:solidFill>
              <a:schemeClr val="bg1">
                <a:lumMod val="65000"/>
              </a:schemeClr>
            </a:solidFill>
            <a:ln/>
          </xdr:spPr>
          <xdr:style>
            <a:lnRef idx="1">
              <a:schemeClr val="accent5"/>
            </a:lnRef>
            <a:fillRef idx="3">
              <a:schemeClr val="accent5"/>
            </a:fillRef>
            <a:effectRef idx="2">
              <a:schemeClr val="accent5"/>
            </a:effectRef>
            <a:fontRef idx="minor">
              <a:schemeClr val="lt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800" b="1"/>
                <a:t>Qty</a:t>
              </a:r>
            </a:p>
            <a:p>
              <a:endParaRPr lang="en-US" sz="1100"/>
            </a:p>
          </xdr:txBody>
        </xdr:sp>
        <xdr:sp macro="" textlink="Calculation!$Q$22">
          <xdr:nvSpPr>
            <xdr:cNvPr id="21" name="TextBox 20"/>
            <xdr:cNvSpPr txBox="1"/>
          </xdr:nvSpPr>
          <xdr:spPr>
            <a:xfrm>
              <a:off x="3247834" y="1237030"/>
              <a:ext cx="1400366" cy="318592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fld id="{76928C50-5E66-4E23-8BE9-4F320CA42D9A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cs typeface="Calibri"/>
                </a:rPr>
                <a:pPr algn="ctr"/>
                <a:t> 12,255 </a:t>
              </a:fld>
              <a:endParaRPr lang="en-US" sz="2400" b="1"/>
            </a:p>
          </xdr:txBody>
        </xdr:sp>
        <xdr:sp macro="" textlink="">
          <xdr:nvSpPr>
            <xdr:cNvPr id="23" name="TextBox 22"/>
            <xdr:cNvSpPr txBox="1"/>
          </xdr:nvSpPr>
          <xdr:spPr>
            <a:xfrm>
              <a:off x="3257168" y="1495348"/>
              <a:ext cx="1381507" cy="18943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chemeClr val="bg1"/>
                  </a:solidFill>
                </a:rPr>
                <a:t>Change</a:t>
              </a:r>
              <a:r>
                <a:rPr lang="en-US" sz="1000" baseline="0">
                  <a:solidFill>
                    <a:schemeClr val="bg1"/>
                  </a:solidFill>
                </a:rPr>
                <a:t> from Last Year</a:t>
              </a:r>
              <a:endParaRPr lang="en-US" sz="1000">
                <a:solidFill>
                  <a:schemeClr val="bg1"/>
                </a:solidFill>
              </a:endParaRPr>
            </a:p>
          </xdr:txBody>
        </xdr:sp>
      </xdr:grpSp>
      <mc:AlternateContent xmlns:mc="http://schemas.openxmlformats.org/markup-compatibility/2006" xmlns:a14="http://schemas.microsoft.com/office/drawing/2010/main">
        <mc:Choice Requires="a14">
          <xdr:pic>
            <xdr:nvPicPr>
              <xdr:cNvPr id="26" name="Picture 25"/>
              <xdr:cNvPicPr>
                <a:picLocks noChangeAspect="1" noChangeArrowheads="1"/>
                <a:extLst>
                  <a:ext uri="{84589F7E-364E-4C9E-8A38-B11213B215E9}">
                    <a14:cameraTool cellRange="Calculation!$Q$23" spid="_x0000_s3278"/>
                  </a:ext>
                </a:extLst>
              </xdr:cNvPicPr>
            </xdr:nvPicPr>
            <xdr:blipFill rotWithShape="1">
              <a:blip xmlns:r="http://schemas.openxmlformats.org/officeDocument/2006/relationships" r:embed="rId4"/>
              <a:srcRect l="44615" t="-4761"/>
              <a:stretch>
                <a:fillRect/>
              </a:stretch>
            </xdr:blipFill>
            <xdr:spPr bwMode="auto">
              <a:xfrm>
                <a:off x="7143750" y="1847851"/>
                <a:ext cx="342900" cy="209550"/>
              </a:xfrm>
              <a:prstGeom prst="rect">
                <a:avLst/>
              </a:prstGeom>
              <a:solidFill>
                <a:srgbClr val="FFFFFF" mc:Ignorable="a14" a14:legacySpreadsheetColorIndex="9"/>
              </a:solidFill>
              <a:ln w="9525">
                <a:solidFill>
                  <a:srgbClr val="000000" mc:Ignorable="a14" a14:legacySpreadsheetColorIndex="64"/>
                </a:solidFill>
                <a:miter lim="800000"/>
                <a:headEnd/>
                <a:tailEnd/>
              </a:ln>
            </xdr:spPr>
          </xdr:pic>
        </mc:Choice>
        <mc:Fallback xmlns=""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14</xdr:row>
          <xdr:rowOff>0</xdr:rowOff>
        </xdr:from>
        <xdr:to>
          <xdr:col>13</xdr:col>
          <xdr:colOff>247650</xdr:colOff>
          <xdr:row>18</xdr:row>
          <xdr:rowOff>171450</xdr:rowOff>
        </xdr:to>
        <xdr:sp macro="" textlink="">
          <xdr:nvSpPr>
            <xdr:cNvPr id="3092" name="Scroll Bar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733426</xdr:colOff>
      <xdr:row>21</xdr:row>
      <xdr:rowOff>133350</xdr:rowOff>
    </xdr:from>
    <xdr:to>
      <xdr:col>14</xdr:col>
      <xdr:colOff>9525</xdr:colOff>
      <xdr:row>31</xdr:row>
      <xdr:rowOff>47625</xdr:rowOff>
    </xdr:to>
    <xdr:graphicFrame macro="">
      <xdr:nvGraphicFramePr>
        <xdr:cNvPr id="33" name="Chart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95250</xdr:colOff>
      <xdr:row>13</xdr:row>
      <xdr:rowOff>19050</xdr:rowOff>
    </xdr:from>
    <xdr:to>
      <xdr:col>19</xdr:col>
      <xdr:colOff>371475</xdr:colOff>
      <xdr:row>31</xdr:row>
      <xdr:rowOff>57151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4" name="Table14" displayName="Table14" ref="A1:I883" totalsRowShown="0" headerRowDxfId="28" dataDxfId="27">
  <autoFilter ref="A1:I883">
    <filterColumn colId="0">
      <filters>
        <filter val="2019"/>
      </filters>
    </filterColumn>
    <filterColumn colId="2">
      <filters>
        <filter val="Upper Egypt"/>
      </filters>
    </filterColumn>
    <filterColumn colId="5">
      <filters>
        <filter val="TV"/>
      </filters>
    </filterColumn>
  </autoFilter>
  <tableColumns count="9">
    <tableColumn id="1" name="Year" dataDxfId="26"/>
    <tableColumn id="2" name="Month" dataDxfId="25"/>
    <tableColumn id="3" name="Territory" dataDxfId="24"/>
    <tableColumn id="4" name="Governorate" dataDxfId="23"/>
    <tableColumn id="5" name="Product Category" dataDxfId="22"/>
    <tableColumn id="6" name="Product" dataDxfId="21"/>
    <tableColumn id="7" name="COGS" dataDxfId="20"/>
    <tableColumn id="8" name="Sales" dataDxfId="19"/>
    <tableColumn id="9" name="Qty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9" name="YearsT" displayName="YearsT" ref="A4:A6" totalsRowShown="0" headerRowDxfId="15" dataDxfId="14" tableBorderDxfId="13">
  <autoFilter ref="A4:A6"/>
  <tableColumns count="1">
    <tableColumn id="1" name="years" dataDxfId="12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10" name="TerritoryT" displayName="TerritoryT" ref="C4:C9" totalsRowShown="0" headerRowDxfId="11" dataDxfId="10" tableBorderDxfId="9">
  <autoFilter ref="C4:C9"/>
  <tableColumns count="1">
    <tableColumn id="1" name="Territory" dataDxfId="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11" name="ProductCatT" displayName="ProductCatT" ref="E4:E9" totalsRowShown="0" headerRowDxfId="7" dataDxfId="6" tableBorderDxfId="5">
  <autoFilter ref="E4:E9"/>
  <tableColumns count="1">
    <tableColumn id="1" name="Product Category" dataDxfId="4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13" name="KPIT" displayName="KPIT" ref="G4:G7" totalsRowShown="0" headerRowDxfId="3" dataDxfId="2" tableBorderDxfId="1">
  <autoFilter ref="G4:G7"/>
  <tableColumns count="1">
    <tableColumn id="1" name="KPI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883"/>
  <sheetViews>
    <sheetView tabSelected="1" workbookViewId="0">
      <selection activeCell="H69" sqref="H69:H237"/>
    </sheetView>
  </sheetViews>
  <sheetFormatPr defaultRowHeight="15" x14ac:dyDescent="0.25"/>
  <cols>
    <col min="1" max="1" width="7.140625" customWidth="1"/>
    <col min="2" max="2" width="9.140625" customWidth="1"/>
    <col min="3" max="3" width="11.7109375" bestFit="1" customWidth="1"/>
    <col min="4" max="4" width="14.42578125" customWidth="1"/>
    <col min="5" max="5" width="18.42578125" bestFit="1" customWidth="1"/>
    <col min="6" max="6" width="24.42578125" bestFit="1" customWidth="1"/>
    <col min="7" max="7" width="11.85546875" bestFit="1" customWidth="1"/>
    <col min="8" max="8" width="13.85546875" bestFit="1" customWidth="1"/>
    <col min="9" max="9" width="11.7109375" bestFit="1" customWidth="1"/>
    <col min="10" max="10" width="12.7109375" bestFit="1" customWidth="1"/>
  </cols>
  <sheetData>
    <row r="1" spans="1:12" x14ac:dyDescent="0.25">
      <c r="A1" s="5" t="s">
        <v>28</v>
      </c>
      <c r="B1" s="5" t="s">
        <v>29</v>
      </c>
      <c r="C1" s="5" t="s">
        <v>0</v>
      </c>
      <c r="D1" s="5" t="s">
        <v>30</v>
      </c>
      <c r="E1" s="5" t="s">
        <v>5</v>
      </c>
      <c r="F1" s="5" t="s">
        <v>55</v>
      </c>
      <c r="G1" s="5" t="s">
        <v>32</v>
      </c>
      <c r="H1" s="5" t="s">
        <v>31</v>
      </c>
      <c r="I1" s="5" t="s">
        <v>54</v>
      </c>
      <c r="L1" s="4"/>
    </row>
    <row r="2" spans="1:12" hidden="1" x14ac:dyDescent="0.25">
      <c r="A2" s="1">
        <v>2019</v>
      </c>
      <c r="B2" s="2" t="s">
        <v>6</v>
      </c>
      <c r="C2" s="2" t="s">
        <v>1</v>
      </c>
      <c r="D2" s="2" t="s">
        <v>53</v>
      </c>
      <c r="E2" s="2" t="s">
        <v>34</v>
      </c>
      <c r="F2" s="2" t="s">
        <v>37</v>
      </c>
      <c r="G2" s="3">
        <v>109.56</v>
      </c>
      <c r="H2" s="3">
        <v>132</v>
      </c>
      <c r="I2" s="3">
        <v>1</v>
      </c>
    </row>
    <row r="3" spans="1:12" hidden="1" x14ac:dyDescent="0.25">
      <c r="A3" s="1">
        <v>2019</v>
      </c>
      <c r="B3" s="2" t="s">
        <v>6</v>
      </c>
      <c r="C3" s="2" t="s">
        <v>1</v>
      </c>
      <c r="D3" s="2" t="s">
        <v>53</v>
      </c>
      <c r="E3" s="2" t="s">
        <v>34</v>
      </c>
      <c r="F3" s="2" t="s">
        <v>38</v>
      </c>
      <c r="G3" s="3">
        <v>56723.995999999999</v>
      </c>
      <c r="H3" s="3">
        <v>70904.994999999995</v>
      </c>
      <c r="I3" s="3">
        <v>81</v>
      </c>
    </row>
    <row r="4" spans="1:12" hidden="1" x14ac:dyDescent="0.25">
      <c r="A4" s="1">
        <v>2019</v>
      </c>
      <c r="B4" s="2" t="s">
        <v>6</v>
      </c>
      <c r="C4" s="2" t="s">
        <v>1</v>
      </c>
      <c r="D4" s="2" t="s">
        <v>1</v>
      </c>
      <c r="E4" s="2" t="s">
        <v>34</v>
      </c>
      <c r="F4" s="2" t="s">
        <v>39</v>
      </c>
      <c r="G4" s="3">
        <v>93460.587400000004</v>
      </c>
      <c r="H4" s="3">
        <v>101587.595</v>
      </c>
      <c r="I4" s="3">
        <v>158</v>
      </c>
    </row>
    <row r="5" spans="1:12" hidden="1" x14ac:dyDescent="0.25">
      <c r="A5" s="1">
        <v>2019</v>
      </c>
      <c r="B5" s="2" t="s">
        <v>6</v>
      </c>
      <c r="C5" s="2" t="s">
        <v>1</v>
      </c>
      <c r="D5" s="2" t="s">
        <v>53</v>
      </c>
      <c r="E5" s="2" t="s">
        <v>33</v>
      </c>
      <c r="F5" s="2" t="s">
        <v>40</v>
      </c>
      <c r="G5" s="3">
        <v>369.67010000000005</v>
      </c>
      <c r="H5" s="3">
        <v>366.01</v>
      </c>
      <c r="I5" s="3">
        <v>6</v>
      </c>
    </row>
    <row r="6" spans="1:12" hidden="1" x14ac:dyDescent="0.25">
      <c r="A6" s="1">
        <v>2019</v>
      </c>
      <c r="B6" s="2" t="s">
        <v>6</v>
      </c>
      <c r="C6" s="2" t="s">
        <v>1</v>
      </c>
      <c r="D6" s="2" t="s">
        <v>1</v>
      </c>
      <c r="E6" s="2" t="s">
        <v>33</v>
      </c>
      <c r="F6" s="2" t="s">
        <v>42</v>
      </c>
      <c r="G6" s="3">
        <v>999.7174500000001</v>
      </c>
      <c r="H6" s="3">
        <v>1074.9650000000001</v>
      </c>
      <c r="I6" s="3">
        <v>5</v>
      </c>
    </row>
    <row r="7" spans="1:12" hidden="1" x14ac:dyDescent="0.25">
      <c r="A7" s="1">
        <v>2019</v>
      </c>
      <c r="B7" s="2" t="s">
        <v>6</v>
      </c>
      <c r="C7" s="2" t="s">
        <v>1</v>
      </c>
      <c r="D7" s="2" t="s">
        <v>53</v>
      </c>
      <c r="E7" s="2" t="s">
        <v>33</v>
      </c>
      <c r="F7" s="2" t="s">
        <v>44</v>
      </c>
      <c r="G7" s="3">
        <v>102.59100000000001</v>
      </c>
      <c r="H7" s="3">
        <v>113.99</v>
      </c>
      <c r="I7" s="3">
        <v>3</v>
      </c>
    </row>
    <row r="8" spans="1:12" hidden="1" x14ac:dyDescent="0.25">
      <c r="A8" s="1">
        <v>2019</v>
      </c>
      <c r="B8" s="2" t="s">
        <v>6</v>
      </c>
      <c r="C8" s="2" t="s">
        <v>1</v>
      </c>
      <c r="D8" s="2" t="s">
        <v>1</v>
      </c>
      <c r="E8" s="2" t="s">
        <v>33</v>
      </c>
      <c r="F8" s="2" t="s">
        <v>41</v>
      </c>
      <c r="G8" s="3">
        <v>2580.6042500000003</v>
      </c>
      <c r="H8" s="3">
        <v>3036.0050000000001</v>
      </c>
      <c r="I8" s="3">
        <v>23</v>
      </c>
    </row>
    <row r="9" spans="1:12" hidden="1" x14ac:dyDescent="0.25">
      <c r="A9" s="1">
        <v>2019</v>
      </c>
      <c r="B9" s="2" t="s">
        <v>6</v>
      </c>
      <c r="C9" s="2" t="s">
        <v>1</v>
      </c>
      <c r="D9" s="2" t="s">
        <v>1</v>
      </c>
      <c r="E9" s="2" t="s">
        <v>33</v>
      </c>
      <c r="F9" s="2" t="s">
        <v>43</v>
      </c>
      <c r="G9" s="3">
        <v>33910.816800000001</v>
      </c>
      <c r="H9" s="3">
        <v>40370.020000000004</v>
      </c>
      <c r="I9" s="3">
        <v>110</v>
      </c>
    </row>
    <row r="10" spans="1:12" hidden="1" x14ac:dyDescent="0.25">
      <c r="A10" s="1">
        <v>2019</v>
      </c>
      <c r="B10" s="2" t="s">
        <v>6</v>
      </c>
      <c r="C10" s="2" t="s">
        <v>1</v>
      </c>
      <c r="D10" s="2" t="s">
        <v>1</v>
      </c>
      <c r="E10" s="2" t="s">
        <v>34</v>
      </c>
      <c r="F10" s="2" t="s">
        <v>37</v>
      </c>
      <c r="G10" s="3">
        <v>202.5</v>
      </c>
      <c r="H10" s="3">
        <v>225</v>
      </c>
      <c r="I10" s="3">
        <v>1</v>
      </c>
    </row>
    <row r="11" spans="1:12" hidden="1" x14ac:dyDescent="0.25">
      <c r="A11" s="1">
        <v>2019</v>
      </c>
      <c r="B11" s="2" t="s">
        <v>6</v>
      </c>
      <c r="C11" s="2" t="s">
        <v>2</v>
      </c>
      <c r="D11" s="2" t="s">
        <v>9</v>
      </c>
      <c r="E11" s="2" t="s">
        <v>34</v>
      </c>
      <c r="F11" s="2" t="s">
        <v>38</v>
      </c>
      <c r="G11" s="3">
        <v>55805.451500000003</v>
      </c>
      <c r="H11" s="3">
        <v>54180.05</v>
      </c>
      <c r="I11" s="3">
        <v>84</v>
      </c>
    </row>
    <row r="12" spans="1:12" hidden="1" x14ac:dyDescent="0.25">
      <c r="A12" s="1">
        <v>2019</v>
      </c>
      <c r="B12" s="2" t="s">
        <v>6</v>
      </c>
      <c r="C12" s="2" t="s">
        <v>2</v>
      </c>
      <c r="D12" s="2" t="s">
        <v>13</v>
      </c>
      <c r="E12" s="2" t="s">
        <v>34</v>
      </c>
      <c r="F12" s="2" t="s">
        <v>39</v>
      </c>
      <c r="G12" s="3">
        <v>21102.228500000001</v>
      </c>
      <c r="H12" s="3">
        <v>24537.474999999999</v>
      </c>
      <c r="I12" s="3">
        <v>33</v>
      </c>
    </row>
    <row r="13" spans="1:12" hidden="1" x14ac:dyDescent="0.25">
      <c r="A13" s="1">
        <v>2019</v>
      </c>
      <c r="B13" s="2" t="s">
        <v>6</v>
      </c>
      <c r="C13" s="2" t="s">
        <v>2</v>
      </c>
      <c r="D13" s="2" t="s">
        <v>13</v>
      </c>
      <c r="E13" s="2" t="s">
        <v>33</v>
      </c>
      <c r="F13" s="2" t="s">
        <v>40</v>
      </c>
      <c r="G13" s="3">
        <v>1069.2040500000001</v>
      </c>
      <c r="H13" s="3">
        <v>1320.0050000000001</v>
      </c>
      <c r="I13" s="3">
        <v>10</v>
      </c>
    </row>
    <row r="14" spans="1:12" hidden="1" x14ac:dyDescent="0.25">
      <c r="A14" s="1">
        <v>2019</v>
      </c>
      <c r="B14" s="2" t="s">
        <v>6</v>
      </c>
      <c r="C14" s="2" t="s">
        <v>2</v>
      </c>
      <c r="D14" s="2" t="s">
        <v>13</v>
      </c>
      <c r="E14" s="2" t="s">
        <v>33</v>
      </c>
      <c r="F14" s="2" t="s">
        <v>42</v>
      </c>
      <c r="G14" s="3">
        <v>11475.0918</v>
      </c>
      <c r="H14" s="3">
        <v>11250.09</v>
      </c>
      <c r="I14" s="3">
        <v>25</v>
      </c>
    </row>
    <row r="15" spans="1:12" hidden="1" x14ac:dyDescent="0.25">
      <c r="A15" s="1">
        <v>2019</v>
      </c>
      <c r="B15" s="2" t="s">
        <v>6</v>
      </c>
      <c r="C15" s="2" t="s">
        <v>3</v>
      </c>
      <c r="D15" s="2" t="s">
        <v>11</v>
      </c>
      <c r="E15" s="2" t="s">
        <v>33</v>
      </c>
      <c r="F15" s="2" t="s">
        <v>44</v>
      </c>
      <c r="G15" s="3">
        <v>21403.448100000001</v>
      </c>
      <c r="H15" s="3">
        <v>26424.010000000002</v>
      </c>
      <c r="I15" s="3">
        <v>72</v>
      </c>
    </row>
    <row r="16" spans="1:12" hidden="1" x14ac:dyDescent="0.25">
      <c r="A16" s="1">
        <v>2019</v>
      </c>
      <c r="B16" s="2" t="s">
        <v>6</v>
      </c>
      <c r="C16" s="2" t="s">
        <v>3</v>
      </c>
      <c r="D16" s="2" t="s">
        <v>12</v>
      </c>
      <c r="E16" s="2" t="s">
        <v>33</v>
      </c>
      <c r="F16" s="2" t="s">
        <v>41</v>
      </c>
      <c r="G16" s="3">
        <v>159.64500000000001</v>
      </c>
      <c r="H16" s="3">
        <v>183.5</v>
      </c>
      <c r="I16" s="3">
        <v>1</v>
      </c>
    </row>
    <row r="17" spans="1:9" hidden="1" x14ac:dyDescent="0.25">
      <c r="A17" s="1">
        <v>2019</v>
      </c>
      <c r="B17" s="2" t="s">
        <v>14</v>
      </c>
      <c r="C17" s="2" t="s">
        <v>1</v>
      </c>
      <c r="D17" s="2" t="s">
        <v>1</v>
      </c>
      <c r="E17" s="2" t="s">
        <v>33</v>
      </c>
      <c r="F17" s="2" t="s">
        <v>43</v>
      </c>
      <c r="G17" s="3">
        <v>55108.8534</v>
      </c>
      <c r="H17" s="3">
        <v>61920.06</v>
      </c>
      <c r="I17" s="3">
        <v>96</v>
      </c>
    </row>
    <row r="18" spans="1:9" hidden="1" x14ac:dyDescent="0.25">
      <c r="A18" s="1">
        <v>2019</v>
      </c>
      <c r="B18" s="2" t="s">
        <v>14</v>
      </c>
      <c r="C18" s="2" t="s">
        <v>1</v>
      </c>
      <c r="D18" s="2" t="s">
        <v>1</v>
      </c>
      <c r="E18" s="2" t="s">
        <v>34</v>
      </c>
      <c r="F18" s="2" t="s">
        <v>37</v>
      </c>
      <c r="G18" s="3">
        <v>3499.3174499999996</v>
      </c>
      <c r="H18" s="3">
        <v>4320.1449999999995</v>
      </c>
      <c r="I18" s="3">
        <v>30</v>
      </c>
    </row>
    <row r="19" spans="1:9" hidden="1" x14ac:dyDescent="0.25">
      <c r="A19" s="1">
        <v>2019</v>
      </c>
      <c r="B19" s="2" t="s">
        <v>14</v>
      </c>
      <c r="C19" s="2" t="s">
        <v>1</v>
      </c>
      <c r="D19" s="2" t="s">
        <v>1</v>
      </c>
      <c r="E19" s="2" t="s">
        <v>34</v>
      </c>
      <c r="F19" s="2" t="s">
        <v>38</v>
      </c>
      <c r="G19" s="3">
        <v>56000.447999999997</v>
      </c>
      <c r="H19" s="3">
        <v>70000.56</v>
      </c>
      <c r="I19" s="3">
        <v>400</v>
      </c>
    </row>
    <row r="20" spans="1:9" hidden="1" x14ac:dyDescent="0.25">
      <c r="A20" s="1">
        <v>2019</v>
      </c>
      <c r="B20" s="2" t="s">
        <v>14</v>
      </c>
      <c r="C20" s="2" t="s">
        <v>1</v>
      </c>
      <c r="D20" s="2" t="s">
        <v>1</v>
      </c>
      <c r="E20" s="2" t="s">
        <v>34</v>
      </c>
      <c r="F20" s="2" t="s">
        <v>39</v>
      </c>
      <c r="G20" s="3">
        <v>344.04940000000005</v>
      </c>
      <c r="H20" s="3">
        <v>366.01</v>
      </c>
      <c r="I20" s="3">
        <v>6</v>
      </c>
    </row>
    <row r="21" spans="1:9" hidden="1" x14ac:dyDescent="0.25">
      <c r="A21" s="1">
        <v>2019</v>
      </c>
      <c r="B21" s="2" t="s">
        <v>14</v>
      </c>
      <c r="C21" s="2" t="s">
        <v>1</v>
      </c>
      <c r="D21" s="2" t="s">
        <v>1</v>
      </c>
      <c r="E21" s="2" t="s">
        <v>33</v>
      </c>
      <c r="F21" s="2" t="s">
        <v>40</v>
      </c>
      <c r="G21" s="3">
        <v>348.28785000000005</v>
      </c>
      <c r="H21" s="3">
        <v>429.98500000000001</v>
      </c>
      <c r="I21" s="3">
        <v>2</v>
      </c>
    </row>
    <row r="22" spans="1:9" hidden="1" x14ac:dyDescent="0.25">
      <c r="A22" s="1">
        <v>2019</v>
      </c>
      <c r="B22" s="2" t="s">
        <v>14</v>
      </c>
      <c r="C22" s="2" t="s">
        <v>1</v>
      </c>
      <c r="D22" s="2" t="s">
        <v>1</v>
      </c>
      <c r="E22" s="2" t="s">
        <v>33</v>
      </c>
      <c r="F22" s="2" t="s">
        <v>42</v>
      </c>
      <c r="G22" s="3">
        <v>348.80430000000001</v>
      </c>
      <c r="H22" s="3">
        <v>341.96499999999997</v>
      </c>
      <c r="I22" s="3">
        <v>9</v>
      </c>
    </row>
    <row r="23" spans="1:9" hidden="1" x14ac:dyDescent="0.25">
      <c r="A23" s="1">
        <v>2019</v>
      </c>
      <c r="B23" s="2" t="s">
        <v>14</v>
      </c>
      <c r="C23" s="2" t="s">
        <v>1</v>
      </c>
      <c r="D23" s="2" t="s">
        <v>1</v>
      </c>
      <c r="E23" s="2" t="s">
        <v>33</v>
      </c>
      <c r="F23" s="2" t="s">
        <v>44</v>
      </c>
      <c r="G23" s="3">
        <v>3548.1696000000002</v>
      </c>
      <c r="H23" s="3">
        <v>3696.01</v>
      </c>
      <c r="I23" s="3">
        <v>28</v>
      </c>
    </row>
    <row r="24" spans="1:9" hidden="1" x14ac:dyDescent="0.25">
      <c r="A24" s="1">
        <v>2019</v>
      </c>
      <c r="B24" s="2" t="s">
        <v>14</v>
      </c>
      <c r="C24" s="2" t="s">
        <v>1</v>
      </c>
      <c r="D24" s="2" t="s">
        <v>53</v>
      </c>
      <c r="E24" s="2" t="s">
        <v>33</v>
      </c>
      <c r="F24" s="2" t="s">
        <v>41</v>
      </c>
      <c r="G24" s="3">
        <v>44887.794300000009</v>
      </c>
      <c r="H24" s="3">
        <v>55417.030000000013</v>
      </c>
      <c r="I24" s="3">
        <v>151</v>
      </c>
    </row>
    <row r="25" spans="1:9" hidden="1" x14ac:dyDescent="0.25">
      <c r="A25" s="1">
        <v>2019</v>
      </c>
      <c r="B25" s="2" t="s">
        <v>14</v>
      </c>
      <c r="C25" s="2" t="s">
        <v>2</v>
      </c>
      <c r="D25" s="2" t="s">
        <v>9</v>
      </c>
      <c r="E25" s="2" t="s">
        <v>33</v>
      </c>
      <c r="F25" s="2" t="s">
        <v>43</v>
      </c>
      <c r="G25" s="3">
        <v>65383.710449999999</v>
      </c>
      <c r="H25" s="3">
        <v>70305.065000000002</v>
      </c>
      <c r="I25" s="3">
        <v>109</v>
      </c>
    </row>
    <row r="26" spans="1:9" hidden="1" x14ac:dyDescent="0.25">
      <c r="A26" s="1">
        <v>2019</v>
      </c>
      <c r="B26" s="2" t="s">
        <v>14</v>
      </c>
      <c r="C26" s="2" t="s">
        <v>2</v>
      </c>
      <c r="D26" s="2" t="s">
        <v>9</v>
      </c>
      <c r="E26" s="2" t="s">
        <v>34</v>
      </c>
      <c r="F26" s="2" t="s">
        <v>37</v>
      </c>
      <c r="G26" s="3">
        <v>1346.4051000000002</v>
      </c>
      <c r="H26" s="3">
        <v>1320.0050000000001</v>
      </c>
      <c r="I26" s="3">
        <v>10</v>
      </c>
    </row>
    <row r="27" spans="1:9" hidden="1" x14ac:dyDescent="0.25">
      <c r="A27" s="1">
        <v>2019</v>
      </c>
      <c r="B27" s="2" t="s">
        <v>14</v>
      </c>
      <c r="C27" s="2" t="s">
        <v>2</v>
      </c>
      <c r="D27" s="2" t="s">
        <v>9</v>
      </c>
      <c r="E27" s="2" t="s">
        <v>34</v>
      </c>
      <c r="F27" s="2" t="s">
        <v>38</v>
      </c>
      <c r="G27" s="3">
        <v>32075.8184</v>
      </c>
      <c r="H27" s="3">
        <v>34865.019999999997</v>
      </c>
      <c r="I27" s="3">
        <v>95</v>
      </c>
    </row>
    <row r="28" spans="1:9" hidden="1" x14ac:dyDescent="0.25">
      <c r="A28" s="1">
        <v>2019</v>
      </c>
      <c r="B28" s="2" t="s">
        <v>14</v>
      </c>
      <c r="C28" s="2" t="s">
        <v>2</v>
      </c>
      <c r="D28" s="2" t="s">
        <v>13</v>
      </c>
      <c r="E28" s="2" t="s">
        <v>34</v>
      </c>
      <c r="F28" s="2" t="s">
        <v>39</v>
      </c>
      <c r="G28" s="3">
        <v>2745.6104000000005</v>
      </c>
      <c r="H28" s="3">
        <v>2640.01</v>
      </c>
      <c r="I28" s="3">
        <v>20</v>
      </c>
    </row>
    <row r="29" spans="1:9" hidden="1" x14ac:dyDescent="0.25">
      <c r="A29" s="1">
        <v>2019</v>
      </c>
      <c r="B29" s="2" t="s">
        <v>14</v>
      </c>
      <c r="C29" s="2" t="s">
        <v>2</v>
      </c>
      <c r="D29" s="2" t="s">
        <v>13</v>
      </c>
      <c r="E29" s="2" t="s">
        <v>33</v>
      </c>
      <c r="F29" s="2" t="s">
        <v>40</v>
      </c>
      <c r="G29" s="3">
        <v>36700.019999999997</v>
      </c>
      <c r="H29" s="3">
        <v>45875.025000000001</v>
      </c>
      <c r="I29" s="3">
        <v>125</v>
      </c>
    </row>
    <row r="30" spans="1:9" hidden="1" x14ac:dyDescent="0.25">
      <c r="A30" s="1">
        <v>2019</v>
      </c>
      <c r="B30" s="2" t="s">
        <v>14</v>
      </c>
      <c r="C30" s="2" t="s">
        <v>3</v>
      </c>
      <c r="D30" s="2" t="s">
        <v>7</v>
      </c>
      <c r="E30" s="2" t="s">
        <v>33</v>
      </c>
      <c r="F30" s="2" t="s">
        <v>42</v>
      </c>
      <c r="G30" s="3">
        <v>601.88</v>
      </c>
      <c r="H30" s="3">
        <v>734</v>
      </c>
      <c r="I30" s="3">
        <v>2</v>
      </c>
    </row>
    <row r="31" spans="1:9" hidden="1" x14ac:dyDescent="0.25">
      <c r="A31" s="1">
        <v>2019</v>
      </c>
      <c r="B31" s="2" t="s">
        <v>14</v>
      </c>
      <c r="C31" s="2" t="s">
        <v>3</v>
      </c>
      <c r="D31" s="2" t="s">
        <v>11</v>
      </c>
      <c r="E31" s="2" t="s">
        <v>33</v>
      </c>
      <c r="F31" s="2" t="s">
        <v>44</v>
      </c>
      <c r="G31" s="3">
        <v>3591.0949999999998</v>
      </c>
      <c r="H31" s="3">
        <v>3486.5</v>
      </c>
      <c r="I31" s="3">
        <v>10</v>
      </c>
    </row>
    <row r="32" spans="1:9" hidden="1" x14ac:dyDescent="0.25">
      <c r="A32" s="1">
        <v>2019</v>
      </c>
      <c r="B32" s="2" t="s">
        <v>14</v>
      </c>
      <c r="C32" s="2" t="s">
        <v>3</v>
      </c>
      <c r="D32" s="2" t="s">
        <v>12</v>
      </c>
      <c r="E32" s="2" t="s">
        <v>33</v>
      </c>
      <c r="F32" s="2" t="s">
        <v>41</v>
      </c>
      <c r="G32" s="3">
        <v>13158.010199999997</v>
      </c>
      <c r="H32" s="3">
        <v>12900.009999999998</v>
      </c>
      <c r="I32" s="3">
        <v>20</v>
      </c>
    </row>
    <row r="33" spans="1:9" hidden="1" x14ac:dyDescent="0.25">
      <c r="A33" s="1">
        <v>2019</v>
      </c>
      <c r="B33" s="2" t="s">
        <v>14</v>
      </c>
      <c r="C33" s="2" t="s">
        <v>3</v>
      </c>
      <c r="D33" s="2" t="s">
        <v>12</v>
      </c>
      <c r="E33" s="2" t="s">
        <v>33</v>
      </c>
      <c r="F33" s="2" t="s">
        <v>43</v>
      </c>
      <c r="G33" s="3">
        <v>163.315</v>
      </c>
      <c r="H33" s="3">
        <v>183.5</v>
      </c>
      <c r="I33" s="3">
        <v>1</v>
      </c>
    </row>
    <row r="34" spans="1:9" hidden="1" x14ac:dyDescent="0.25">
      <c r="A34" s="1">
        <v>2019</v>
      </c>
      <c r="B34" s="2" t="s">
        <v>14</v>
      </c>
      <c r="C34" s="2" t="s">
        <v>3</v>
      </c>
      <c r="D34" s="2" t="s">
        <v>17</v>
      </c>
      <c r="E34" s="2" t="s">
        <v>34</v>
      </c>
      <c r="F34" s="2" t="s">
        <v>37</v>
      </c>
      <c r="G34" s="3">
        <v>1683.45</v>
      </c>
      <c r="H34" s="3">
        <v>1935</v>
      </c>
      <c r="I34" s="3">
        <v>3</v>
      </c>
    </row>
    <row r="35" spans="1:9" hidden="1" x14ac:dyDescent="0.25">
      <c r="A35" s="1">
        <v>2019</v>
      </c>
      <c r="B35" s="2" t="s">
        <v>16</v>
      </c>
      <c r="C35" s="2" t="s">
        <v>1</v>
      </c>
      <c r="D35" s="2" t="s">
        <v>53</v>
      </c>
      <c r="E35" s="2" t="s">
        <v>34</v>
      </c>
      <c r="F35" s="2" t="s">
        <v>38</v>
      </c>
      <c r="G35" s="3">
        <v>396</v>
      </c>
      <c r="H35" s="3">
        <v>396</v>
      </c>
      <c r="I35" s="3">
        <v>3</v>
      </c>
    </row>
    <row r="36" spans="1:9" hidden="1" x14ac:dyDescent="0.25">
      <c r="A36" s="1">
        <v>2019</v>
      </c>
      <c r="B36" s="2" t="s">
        <v>16</v>
      </c>
      <c r="C36" s="2" t="s">
        <v>1</v>
      </c>
      <c r="D36" s="2" t="s">
        <v>1</v>
      </c>
      <c r="E36" s="2" t="s">
        <v>34</v>
      </c>
      <c r="F36" s="2" t="s">
        <v>39</v>
      </c>
      <c r="G36" s="3">
        <v>94391.963999999978</v>
      </c>
      <c r="H36" s="3">
        <v>104879.95999999999</v>
      </c>
      <c r="I36" s="3">
        <v>126</v>
      </c>
    </row>
    <row r="37" spans="1:9" hidden="1" x14ac:dyDescent="0.25">
      <c r="A37" s="1">
        <v>2019</v>
      </c>
      <c r="B37" s="2" t="s">
        <v>16</v>
      </c>
      <c r="C37" s="2" t="s">
        <v>1</v>
      </c>
      <c r="D37" s="2" t="s">
        <v>53</v>
      </c>
      <c r="E37" s="2" t="s">
        <v>33</v>
      </c>
      <c r="F37" s="2" t="s">
        <v>40</v>
      </c>
      <c r="G37" s="3">
        <v>9320.2584999999981</v>
      </c>
      <c r="H37" s="3">
        <v>10965.009999999998</v>
      </c>
      <c r="I37" s="3">
        <v>17</v>
      </c>
    </row>
    <row r="38" spans="1:9" hidden="1" x14ac:dyDescent="0.25">
      <c r="A38" s="1">
        <v>2019</v>
      </c>
      <c r="B38" s="2" t="s">
        <v>16</v>
      </c>
      <c r="C38" s="2" t="s">
        <v>1</v>
      </c>
      <c r="D38" s="2" t="s">
        <v>53</v>
      </c>
      <c r="E38" s="2" t="s">
        <v>33</v>
      </c>
      <c r="F38" s="2" t="s">
        <v>42</v>
      </c>
      <c r="G38" s="3">
        <v>2822.8540500000008</v>
      </c>
      <c r="H38" s="3">
        <v>2794.9050000000007</v>
      </c>
      <c r="I38" s="3">
        <v>13</v>
      </c>
    </row>
    <row r="39" spans="1:9" hidden="1" x14ac:dyDescent="0.25">
      <c r="A39" s="1">
        <v>2019</v>
      </c>
      <c r="B39" s="2" t="s">
        <v>16</v>
      </c>
      <c r="C39" s="2" t="s">
        <v>1</v>
      </c>
      <c r="D39" s="2" t="s">
        <v>1</v>
      </c>
      <c r="E39" s="2" t="s">
        <v>33</v>
      </c>
      <c r="F39" s="2" t="s">
        <v>44</v>
      </c>
      <c r="G39" s="3">
        <v>332.65395000000007</v>
      </c>
      <c r="H39" s="3">
        <v>322.96500000000003</v>
      </c>
      <c r="I39" s="3">
        <v>9</v>
      </c>
    </row>
    <row r="40" spans="1:9" hidden="1" x14ac:dyDescent="0.25">
      <c r="A40" s="1">
        <v>2019</v>
      </c>
      <c r="B40" s="2" t="s">
        <v>16</v>
      </c>
      <c r="C40" s="2" t="s">
        <v>1</v>
      </c>
      <c r="D40" s="2" t="s">
        <v>1</v>
      </c>
      <c r="E40" s="2" t="s">
        <v>33</v>
      </c>
      <c r="F40" s="2" t="s">
        <v>41</v>
      </c>
      <c r="G40" s="3">
        <v>2245.3240500000002</v>
      </c>
      <c r="H40" s="3">
        <v>2772.0050000000001</v>
      </c>
      <c r="I40" s="3">
        <v>21</v>
      </c>
    </row>
    <row r="41" spans="1:9" hidden="1" x14ac:dyDescent="0.25">
      <c r="A41" s="1">
        <v>2019</v>
      </c>
      <c r="B41" s="2" t="s">
        <v>16</v>
      </c>
      <c r="C41" s="2" t="s">
        <v>1</v>
      </c>
      <c r="D41" s="2" t="s">
        <v>53</v>
      </c>
      <c r="E41" s="2" t="s">
        <v>33</v>
      </c>
      <c r="F41" s="2" t="s">
        <v>43</v>
      </c>
      <c r="G41" s="3">
        <v>43406.948750000003</v>
      </c>
      <c r="H41" s="3">
        <v>45691.525000000001</v>
      </c>
      <c r="I41" s="3">
        <v>125</v>
      </c>
    </row>
    <row r="42" spans="1:9" hidden="1" x14ac:dyDescent="0.25">
      <c r="A42" s="1">
        <v>2019</v>
      </c>
      <c r="B42" s="2" t="s">
        <v>16</v>
      </c>
      <c r="C42" s="2" t="s">
        <v>2</v>
      </c>
      <c r="D42" s="2" t="s">
        <v>9</v>
      </c>
      <c r="E42" s="2" t="s">
        <v>34</v>
      </c>
      <c r="F42" s="2" t="s">
        <v>37</v>
      </c>
      <c r="G42" s="3">
        <v>46594.843000000001</v>
      </c>
      <c r="H42" s="3">
        <v>54180.05</v>
      </c>
      <c r="I42" s="3">
        <v>84</v>
      </c>
    </row>
    <row r="43" spans="1:9" hidden="1" x14ac:dyDescent="0.25">
      <c r="A43" s="1">
        <v>2019</v>
      </c>
      <c r="B43" s="2" t="s">
        <v>16</v>
      </c>
      <c r="C43" s="2" t="s">
        <v>2</v>
      </c>
      <c r="D43" s="2" t="s">
        <v>13</v>
      </c>
      <c r="E43" s="2" t="s">
        <v>34</v>
      </c>
      <c r="F43" s="2" t="s">
        <v>38</v>
      </c>
      <c r="G43" s="3">
        <v>5258.7513500000005</v>
      </c>
      <c r="H43" s="3">
        <v>6335.8450000000003</v>
      </c>
      <c r="I43" s="3">
        <v>32</v>
      </c>
    </row>
    <row r="44" spans="1:9" hidden="1" x14ac:dyDescent="0.25">
      <c r="A44" s="1">
        <v>2019</v>
      </c>
      <c r="B44" s="2" t="s">
        <v>16</v>
      </c>
      <c r="C44" s="2" t="s">
        <v>2</v>
      </c>
      <c r="D44" s="2" t="s">
        <v>13</v>
      </c>
      <c r="E44" s="2" t="s">
        <v>34</v>
      </c>
      <c r="F44" s="2" t="s">
        <v>39</v>
      </c>
      <c r="G44" s="3">
        <v>4816.8802500000002</v>
      </c>
      <c r="H44" s="3">
        <v>4587.5050000000001</v>
      </c>
      <c r="I44" s="3">
        <v>13</v>
      </c>
    </row>
    <row r="45" spans="1:9" hidden="1" x14ac:dyDescent="0.25">
      <c r="A45" s="1">
        <v>2019</v>
      </c>
      <c r="B45" s="2" t="s">
        <v>16</v>
      </c>
      <c r="C45" s="2" t="s">
        <v>2</v>
      </c>
      <c r="D45" s="2" t="s">
        <v>13</v>
      </c>
      <c r="E45" s="2" t="s">
        <v>33</v>
      </c>
      <c r="F45" s="2" t="s">
        <v>40</v>
      </c>
      <c r="G45" s="3">
        <v>23625.188999999998</v>
      </c>
      <c r="H45" s="3">
        <v>22500.18</v>
      </c>
      <c r="I45" s="3">
        <v>50</v>
      </c>
    </row>
    <row r="46" spans="1:9" hidden="1" x14ac:dyDescent="0.25">
      <c r="A46" s="1">
        <v>2019</v>
      </c>
      <c r="B46" s="2" t="s">
        <v>16</v>
      </c>
      <c r="C46" s="2" t="s">
        <v>3</v>
      </c>
      <c r="D46" s="2" t="s">
        <v>7</v>
      </c>
      <c r="E46" s="2" t="s">
        <v>33</v>
      </c>
      <c r="F46" s="2" t="s">
        <v>42</v>
      </c>
      <c r="G46" s="3">
        <v>616.55999999999995</v>
      </c>
      <c r="H46" s="3">
        <v>734</v>
      </c>
      <c r="I46" s="3">
        <v>2</v>
      </c>
    </row>
    <row r="47" spans="1:9" hidden="1" x14ac:dyDescent="0.25">
      <c r="A47" s="1">
        <v>2019</v>
      </c>
      <c r="B47" s="2" t="s">
        <v>16</v>
      </c>
      <c r="C47" s="2" t="s">
        <v>3</v>
      </c>
      <c r="D47" s="2" t="s">
        <v>11</v>
      </c>
      <c r="E47" s="2" t="s">
        <v>33</v>
      </c>
      <c r="F47" s="2" t="s">
        <v>44</v>
      </c>
      <c r="G47" s="3">
        <v>511.96499999999997</v>
      </c>
      <c r="H47" s="3">
        <v>550.5</v>
      </c>
      <c r="I47" s="3">
        <v>2</v>
      </c>
    </row>
    <row r="48" spans="1:9" hidden="1" x14ac:dyDescent="0.25">
      <c r="A48" s="1">
        <v>2019</v>
      </c>
      <c r="B48" s="2" t="s">
        <v>16</v>
      </c>
      <c r="C48" s="2" t="s">
        <v>3</v>
      </c>
      <c r="D48" s="2" t="s">
        <v>12</v>
      </c>
      <c r="E48" s="2" t="s">
        <v>33</v>
      </c>
      <c r="F48" s="2" t="s">
        <v>41</v>
      </c>
      <c r="G48" s="3">
        <v>1077.1251000000002</v>
      </c>
      <c r="H48" s="3">
        <v>1056.0050000000001</v>
      </c>
      <c r="I48" s="3">
        <v>8</v>
      </c>
    </row>
    <row r="49" spans="1:9" hidden="1" x14ac:dyDescent="0.25">
      <c r="A49" s="1">
        <v>2019</v>
      </c>
      <c r="B49" s="2" t="s">
        <v>16</v>
      </c>
      <c r="C49" s="2" t="s">
        <v>3</v>
      </c>
      <c r="D49" s="2" t="s">
        <v>12</v>
      </c>
      <c r="E49" s="2" t="s">
        <v>33</v>
      </c>
      <c r="F49" s="2" t="s">
        <v>43</v>
      </c>
      <c r="G49" s="3">
        <v>3548.4952999999996</v>
      </c>
      <c r="H49" s="3">
        <v>3774.9949999999999</v>
      </c>
      <c r="I49" s="3">
        <v>5</v>
      </c>
    </row>
    <row r="50" spans="1:9" hidden="1" x14ac:dyDescent="0.25">
      <c r="A50" s="1">
        <v>2019</v>
      </c>
      <c r="B50" s="2" t="s">
        <v>16</v>
      </c>
      <c r="C50" s="2" t="s">
        <v>3</v>
      </c>
      <c r="D50" s="2" t="s">
        <v>12</v>
      </c>
      <c r="E50" s="2" t="s">
        <v>34</v>
      </c>
      <c r="F50" s="2" t="s">
        <v>37</v>
      </c>
      <c r="G50" s="3">
        <v>50396.196600000003</v>
      </c>
      <c r="H50" s="3">
        <v>56624.94</v>
      </c>
      <c r="I50" s="3">
        <v>75</v>
      </c>
    </row>
    <row r="51" spans="1:9" hidden="1" x14ac:dyDescent="0.25">
      <c r="A51" s="1">
        <v>2019</v>
      </c>
      <c r="B51" s="2" t="s">
        <v>16</v>
      </c>
      <c r="C51" s="2" t="s">
        <v>3</v>
      </c>
      <c r="D51" s="2" t="s">
        <v>12</v>
      </c>
      <c r="E51" s="2" t="s">
        <v>34</v>
      </c>
      <c r="F51" s="2" t="s">
        <v>38</v>
      </c>
      <c r="G51" s="3">
        <v>230.25474999999997</v>
      </c>
      <c r="H51" s="3">
        <v>227.97499999999999</v>
      </c>
      <c r="I51" s="3">
        <v>6</v>
      </c>
    </row>
    <row r="52" spans="1:9" hidden="1" x14ac:dyDescent="0.25">
      <c r="A52" s="1">
        <v>2019</v>
      </c>
      <c r="B52" s="2" t="s">
        <v>16</v>
      </c>
      <c r="C52" s="2" t="s">
        <v>3</v>
      </c>
      <c r="D52" s="2" t="s">
        <v>17</v>
      </c>
      <c r="E52" s="2" t="s">
        <v>34</v>
      </c>
      <c r="F52" s="2" t="s">
        <v>39</v>
      </c>
      <c r="G52" s="3">
        <v>19930.5206</v>
      </c>
      <c r="H52" s="3">
        <v>19350.02</v>
      </c>
      <c r="I52" s="3">
        <v>30</v>
      </c>
    </row>
    <row r="53" spans="1:9" hidden="1" x14ac:dyDescent="0.25">
      <c r="A53" s="1">
        <v>2019</v>
      </c>
      <c r="B53" s="2" t="s">
        <v>18</v>
      </c>
      <c r="C53" s="2" t="s">
        <v>1</v>
      </c>
      <c r="D53" s="2" t="s">
        <v>53</v>
      </c>
      <c r="E53" s="2" t="s">
        <v>33</v>
      </c>
      <c r="F53" s="2" t="s">
        <v>40</v>
      </c>
      <c r="G53" s="3">
        <v>5248.0000000000009</v>
      </c>
      <c r="H53" s="3">
        <v>6400.0000000000009</v>
      </c>
      <c r="I53" s="3">
        <v>40</v>
      </c>
    </row>
    <row r="54" spans="1:9" hidden="1" x14ac:dyDescent="0.25">
      <c r="A54" s="1">
        <v>2019</v>
      </c>
      <c r="B54" s="2" t="s">
        <v>18</v>
      </c>
      <c r="C54" s="2" t="s">
        <v>1</v>
      </c>
      <c r="D54" s="2" t="s">
        <v>53</v>
      </c>
      <c r="E54" s="2" t="s">
        <v>33</v>
      </c>
      <c r="F54" s="2" t="s">
        <v>42</v>
      </c>
      <c r="G54" s="3">
        <v>373.72500000000002</v>
      </c>
      <c r="H54" s="3">
        <v>377.5</v>
      </c>
      <c r="I54" s="3">
        <v>1</v>
      </c>
    </row>
    <row r="55" spans="1:9" hidden="1" x14ac:dyDescent="0.25">
      <c r="A55" s="1">
        <v>2019</v>
      </c>
      <c r="B55" s="2" t="s">
        <v>18</v>
      </c>
      <c r="C55" s="2" t="s">
        <v>1</v>
      </c>
      <c r="D55" s="2" t="s">
        <v>1</v>
      </c>
      <c r="E55" s="2" t="s">
        <v>33</v>
      </c>
      <c r="F55" s="2" t="s">
        <v>44</v>
      </c>
      <c r="G55" s="3">
        <v>651.45000000000005</v>
      </c>
      <c r="H55" s="3">
        <v>645</v>
      </c>
      <c r="I55" s="3">
        <v>1</v>
      </c>
    </row>
    <row r="56" spans="1:9" hidden="1" x14ac:dyDescent="0.25">
      <c r="A56" s="1">
        <v>2019</v>
      </c>
      <c r="B56" s="2" t="s">
        <v>18</v>
      </c>
      <c r="C56" s="2" t="s">
        <v>1</v>
      </c>
      <c r="D56" s="2" t="s">
        <v>1</v>
      </c>
      <c r="E56" s="2" t="s">
        <v>33</v>
      </c>
      <c r="F56" s="2" t="s">
        <v>41</v>
      </c>
      <c r="G56" s="3">
        <v>4780.9618499999997</v>
      </c>
      <c r="H56" s="3">
        <v>5760.1949999999997</v>
      </c>
      <c r="I56" s="3">
        <v>40</v>
      </c>
    </row>
    <row r="57" spans="1:9" hidden="1" x14ac:dyDescent="0.25">
      <c r="A57" s="1">
        <v>2019</v>
      </c>
      <c r="B57" s="2" t="s">
        <v>18</v>
      </c>
      <c r="C57" s="2" t="s">
        <v>1</v>
      </c>
      <c r="D57" s="2" t="s">
        <v>53</v>
      </c>
      <c r="E57" s="2" t="s">
        <v>33</v>
      </c>
      <c r="F57" s="2" t="s">
        <v>43</v>
      </c>
      <c r="G57" s="3">
        <v>6849.5515000000005</v>
      </c>
      <c r="H57" s="3">
        <v>6650.05</v>
      </c>
      <c r="I57" s="3">
        <v>38</v>
      </c>
    </row>
    <row r="58" spans="1:9" hidden="1" x14ac:dyDescent="0.25">
      <c r="A58" s="1">
        <v>2019</v>
      </c>
      <c r="B58" s="2" t="s">
        <v>18</v>
      </c>
      <c r="C58" s="2" t="s">
        <v>1</v>
      </c>
      <c r="D58" s="2" t="s">
        <v>1</v>
      </c>
      <c r="E58" s="2" t="s">
        <v>34</v>
      </c>
      <c r="F58" s="2" t="s">
        <v>37</v>
      </c>
      <c r="G58" s="3">
        <v>175.07409999999999</v>
      </c>
      <c r="H58" s="3">
        <v>213.505</v>
      </c>
      <c r="I58" s="3">
        <v>4</v>
      </c>
    </row>
    <row r="59" spans="1:9" hidden="1" x14ac:dyDescent="0.25">
      <c r="A59" s="1">
        <v>2019</v>
      </c>
      <c r="B59" s="2" t="s">
        <v>18</v>
      </c>
      <c r="C59" s="2" t="s">
        <v>1</v>
      </c>
      <c r="D59" s="2" t="s">
        <v>53</v>
      </c>
      <c r="E59" s="2" t="s">
        <v>34</v>
      </c>
      <c r="F59" s="2" t="s">
        <v>38</v>
      </c>
      <c r="G59" s="3">
        <v>2467.04</v>
      </c>
      <c r="H59" s="3">
        <v>2902.4</v>
      </c>
      <c r="I59" s="3">
        <v>14</v>
      </c>
    </row>
    <row r="60" spans="1:9" hidden="1" x14ac:dyDescent="0.25">
      <c r="A60" s="1">
        <v>2019</v>
      </c>
      <c r="B60" s="2" t="s">
        <v>18</v>
      </c>
      <c r="C60" s="2" t="s">
        <v>1</v>
      </c>
      <c r="D60" s="2" t="s">
        <v>53</v>
      </c>
      <c r="E60" s="2" t="s">
        <v>34</v>
      </c>
      <c r="F60" s="2" t="s">
        <v>39</v>
      </c>
      <c r="G60" s="3">
        <v>115.12989999999999</v>
      </c>
      <c r="H60" s="3">
        <v>113.99</v>
      </c>
      <c r="I60" s="3">
        <v>3</v>
      </c>
    </row>
    <row r="61" spans="1:9" hidden="1" x14ac:dyDescent="0.25">
      <c r="A61" s="1">
        <v>2019</v>
      </c>
      <c r="B61" s="2" t="s">
        <v>18</v>
      </c>
      <c r="C61" s="2" t="s">
        <v>1</v>
      </c>
      <c r="D61" s="2" t="s">
        <v>1</v>
      </c>
      <c r="E61" s="2" t="s">
        <v>33</v>
      </c>
      <c r="F61" s="2" t="s">
        <v>40</v>
      </c>
      <c r="G61" s="3">
        <v>2787.8488000000002</v>
      </c>
      <c r="H61" s="3">
        <v>3168.01</v>
      </c>
      <c r="I61" s="3">
        <v>24</v>
      </c>
    </row>
    <row r="62" spans="1:9" hidden="1" x14ac:dyDescent="0.25">
      <c r="A62" s="1">
        <v>2019</v>
      </c>
      <c r="B62" s="2" t="s">
        <v>18</v>
      </c>
      <c r="C62" s="2" t="s">
        <v>1</v>
      </c>
      <c r="D62" s="2" t="s">
        <v>53</v>
      </c>
      <c r="E62" s="2" t="s">
        <v>33</v>
      </c>
      <c r="F62" s="2" t="s">
        <v>42</v>
      </c>
      <c r="G62" s="3">
        <v>3622.29</v>
      </c>
      <c r="H62" s="3">
        <v>3853.5</v>
      </c>
      <c r="I62" s="3">
        <v>11</v>
      </c>
    </row>
    <row r="63" spans="1:9" hidden="1" x14ac:dyDescent="0.25">
      <c r="A63" s="1">
        <v>2019</v>
      </c>
      <c r="B63" s="2" t="s">
        <v>18</v>
      </c>
      <c r="C63" s="2" t="s">
        <v>2</v>
      </c>
      <c r="D63" s="2" t="s">
        <v>9</v>
      </c>
      <c r="E63" s="2" t="s">
        <v>33</v>
      </c>
      <c r="F63" s="2" t="s">
        <v>44</v>
      </c>
      <c r="G63" s="3">
        <v>18119.980800000001</v>
      </c>
      <c r="H63" s="3">
        <v>18874.98</v>
      </c>
      <c r="I63" s="3">
        <v>25</v>
      </c>
    </row>
    <row r="64" spans="1:9" hidden="1" x14ac:dyDescent="0.25">
      <c r="A64" s="1">
        <v>2019</v>
      </c>
      <c r="B64" s="2" t="s">
        <v>18</v>
      </c>
      <c r="C64" s="2" t="s">
        <v>2</v>
      </c>
      <c r="D64" s="2" t="s">
        <v>9</v>
      </c>
      <c r="E64" s="2" t="s">
        <v>33</v>
      </c>
      <c r="F64" s="2" t="s">
        <v>41</v>
      </c>
      <c r="G64" s="3">
        <v>16447.515299999999</v>
      </c>
      <c r="H64" s="3">
        <v>16125.014999999999</v>
      </c>
      <c r="I64" s="3">
        <v>25</v>
      </c>
    </row>
    <row r="65" spans="1:9" hidden="1" x14ac:dyDescent="0.25">
      <c r="A65" s="1">
        <v>2019</v>
      </c>
      <c r="B65" s="2" t="s">
        <v>18</v>
      </c>
      <c r="C65" s="2" t="s">
        <v>2</v>
      </c>
      <c r="D65" s="2" t="s">
        <v>13</v>
      </c>
      <c r="E65" s="2" t="s">
        <v>33</v>
      </c>
      <c r="F65" s="2" t="s">
        <v>43</v>
      </c>
      <c r="G65" s="3">
        <v>12079.988000000001</v>
      </c>
      <c r="H65" s="3">
        <v>15099.985000000001</v>
      </c>
      <c r="I65" s="3">
        <v>20</v>
      </c>
    </row>
    <row r="66" spans="1:9" hidden="1" x14ac:dyDescent="0.25">
      <c r="A66" s="1">
        <v>2019</v>
      </c>
      <c r="B66" s="2" t="s">
        <v>18</v>
      </c>
      <c r="C66" s="2" t="s">
        <v>2</v>
      </c>
      <c r="D66" s="2" t="s">
        <v>13</v>
      </c>
      <c r="E66" s="2" t="s">
        <v>34</v>
      </c>
      <c r="F66" s="2" t="s">
        <v>37</v>
      </c>
      <c r="G66" s="3">
        <v>7820.6346999999996</v>
      </c>
      <c r="H66" s="3">
        <v>8062.51</v>
      </c>
      <c r="I66" s="3">
        <v>13</v>
      </c>
    </row>
    <row r="67" spans="1:9" hidden="1" x14ac:dyDescent="0.25">
      <c r="A67" s="1">
        <v>2019</v>
      </c>
      <c r="B67" s="2" t="s">
        <v>18</v>
      </c>
      <c r="C67" s="2" t="s">
        <v>2</v>
      </c>
      <c r="D67" s="2" t="s">
        <v>13</v>
      </c>
      <c r="E67" s="2" t="s">
        <v>34</v>
      </c>
      <c r="F67" s="2" t="s">
        <v>38</v>
      </c>
      <c r="G67" s="3">
        <v>22478.764700000003</v>
      </c>
      <c r="H67" s="3">
        <v>22937.515000000003</v>
      </c>
      <c r="I67" s="3">
        <v>63</v>
      </c>
    </row>
    <row r="68" spans="1:9" hidden="1" x14ac:dyDescent="0.25">
      <c r="A68" s="1">
        <v>2019</v>
      </c>
      <c r="B68" s="2" t="s">
        <v>18</v>
      </c>
      <c r="C68" s="2" t="s">
        <v>2</v>
      </c>
      <c r="D68" s="2" t="s">
        <v>15</v>
      </c>
      <c r="E68" s="2" t="s">
        <v>34</v>
      </c>
      <c r="F68" s="2" t="s">
        <v>39</v>
      </c>
      <c r="G68" s="3">
        <v>10110.3845</v>
      </c>
      <c r="H68" s="3">
        <v>10642.51</v>
      </c>
      <c r="I68" s="3">
        <v>17</v>
      </c>
    </row>
    <row r="69" spans="1:9" x14ac:dyDescent="0.25">
      <c r="A69" s="1">
        <v>2019</v>
      </c>
      <c r="B69" s="2" t="s">
        <v>18</v>
      </c>
      <c r="C69" s="2" t="s">
        <v>3</v>
      </c>
      <c r="D69" s="2" t="s">
        <v>11</v>
      </c>
      <c r="E69" s="2" t="s">
        <v>33</v>
      </c>
      <c r="F69" s="2" t="s">
        <v>40</v>
      </c>
      <c r="G69" s="3">
        <v>19084.010400000003</v>
      </c>
      <c r="H69" s="3">
        <v>18350.010000000002</v>
      </c>
      <c r="I69" s="3">
        <v>50</v>
      </c>
    </row>
    <row r="70" spans="1:9" hidden="1" x14ac:dyDescent="0.25">
      <c r="A70" s="1">
        <v>2019</v>
      </c>
      <c r="B70" s="2" t="s">
        <v>18</v>
      </c>
      <c r="C70" s="2" t="s">
        <v>3</v>
      </c>
      <c r="D70" s="2" t="s">
        <v>12</v>
      </c>
      <c r="E70" s="2" t="s">
        <v>33</v>
      </c>
      <c r="F70" s="2" t="s">
        <v>42</v>
      </c>
      <c r="G70" s="3">
        <v>28085.972099999999</v>
      </c>
      <c r="H70" s="3">
        <v>30199.97</v>
      </c>
      <c r="I70" s="3">
        <v>40</v>
      </c>
    </row>
    <row r="71" spans="1:9" hidden="1" x14ac:dyDescent="0.25">
      <c r="A71" s="1">
        <v>2019</v>
      </c>
      <c r="B71" s="2" t="s">
        <v>18</v>
      </c>
      <c r="C71" s="2" t="s">
        <v>3</v>
      </c>
      <c r="D71" s="2" t="s">
        <v>12</v>
      </c>
      <c r="E71" s="2" t="s">
        <v>33</v>
      </c>
      <c r="F71" s="2" t="s">
        <v>44</v>
      </c>
      <c r="G71" s="3">
        <v>9094.5094000000008</v>
      </c>
      <c r="H71" s="3">
        <v>9675.01</v>
      </c>
      <c r="I71" s="3">
        <v>15</v>
      </c>
    </row>
    <row r="72" spans="1:9" hidden="1" x14ac:dyDescent="0.25">
      <c r="A72" s="1">
        <v>2019</v>
      </c>
      <c r="B72" s="2" t="s">
        <v>20</v>
      </c>
      <c r="C72" s="2" t="s">
        <v>3</v>
      </c>
      <c r="D72" s="2" t="s">
        <v>12</v>
      </c>
      <c r="E72" s="2" t="s">
        <v>33</v>
      </c>
      <c r="F72" s="2" t="s">
        <v>41</v>
      </c>
      <c r="G72" s="3">
        <v>696.96440000000007</v>
      </c>
      <c r="H72" s="3">
        <v>792.005</v>
      </c>
      <c r="I72" s="3">
        <v>6</v>
      </c>
    </row>
    <row r="73" spans="1:9" hidden="1" x14ac:dyDescent="0.25">
      <c r="A73" s="1">
        <v>2019</v>
      </c>
      <c r="B73" s="2" t="s">
        <v>20</v>
      </c>
      <c r="C73" s="2" t="s">
        <v>1</v>
      </c>
      <c r="D73" s="2" t="s">
        <v>1</v>
      </c>
      <c r="E73" s="2" t="s">
        <v>33</v>
      </c>
      <c r="F73" s="2" t="s">
        <v>43</v>
      </c>
      <c r="G73" s="3">
        <v>182.38</v>
      </c>
      <c r="H73" s="3">
        <v>227.97499999999999</v>
      </c>
      <c r="I73" s="3">
        <v>6</v>
      </c>
    </row>
    <row r="74" spans="1:9" hidden="1" x14ac:dyDescent="0.25">
      <c r="A74" s="1">
        <v>2019</v>
      </c>
      <c r="B74" s="2" t="s">
        <v>20</v>
      </c>
      <c r="C74" s="2" t="s">
        <v>1</v>
      </c>
      <c r="D74" s="2" t="s">
        <v>1</v>
      </c>
      <c r="E74" s="2" t="s">
        <v>34</v>
      </c>
      <c r="F74" s="2" t="s">
        <v>37</v>
      </c>
      <c r="G74" s="3">
        <v>19110</v>
      </c>
      <c r="H74" s="3">
        <v>19500</v>
      </c>
      <c r="I74" s="3">
        <v>100</v>
      </c>
    </row>
    <row r="75" spans="1:9" hidden="1" x14ac:dyDescent="0.25">
      <c r="A75" s="1">
        <v>2019</v>
      </c>
      <c r="B75" s="2" t="s">
        <v>20</v>
      </c>
      <c r="C75" s="2" t="s">
        <v>1</v>
      </c>
      <c r="D75" s="2" t="s">
        <v>1</v>
      </c>
      <c r="E75" s="2" t="s">
        <v>34</v>
      </c>
      <c r="F75" s="2" t="s">
        <v>38</v>
      </c>
      <c r="G75" s="3">
        <v>1085.7146500000001</v>
      </c>
      <c r="H75" s="3">
        <v>1074.9650000000001</v>
      </c>
      <c r="I75" s="3">
        <v>5</v>
      </c>
    </row>
    <row r="76" spans="1:9" hidden="1" x14ac:dyDescent="0.25">
      <c r="A76" s="1">
        <v>2019</v>
      </c>
      <c r="B76" s="2" t="s">
        <v>20</v>
      </c>
      <c r="C76" s="2" t="s">
        <v>1</v>
      </c>
      <c r="D76" s="2" t="s">
        <v>53</v>
      </c>
      <c r="E76" s="2" t="s">
        <v>34</v>
      </c>
      <c r="F76" s="2" t="s">
        <v>39</v>
      </c>
      <c r="G76" s="3">
        <v>390.98079999999993</v>
      </c>
      <c r="H76" s="3">
        <v>398.96</v>
      </c>
      <c r="I76" s="3">
        <v>11</v>
      </c>
    </row>
    <row r="77" spans="1:9" hidden="1" x14ac:dyDescent="0.25">
      <c r="A77" s="1">
        <v>2019</v>
      </c>
      <c r="B77" s="2" t="s">
        <v>20</v>
      </c>
      <c r="C77" s="2" t="s">
        <v>1</v>
      </c>
      <c r="D77" s="2" t="s">
        <v>1</v>
      </c>
      <c r="E77" s="2" t="s">
        <v>33</v>
      </c>
      <c r="F77" s="2" t="s">
        <v>40</v>
      </c>
      <c r="G77" s="3">
        <v>3330.3730500000006</v>
      </c>
      <c r="H77" s="3">
        <v>3828.0150000000003</v>
      </c>
      <c r="I77" s="3">
        <v>29</v>
      </c>
    </row>
    <row r="78" spans="1:9" hidden="1" x14ac:dyDescent="0.25">
      <c r="A78" s="1">
        <v>2019</v>
      </c>
      <c r="B78" s="2" t="s">
        <v>20</v>
      </c>
      <c r="C78" s="2" t="s">
        <v>1</v>
      </c>
      <c r="D78" s="2" t="s">
        <v>53</v>
      </c>
      <c r="E78" s="2" t="s">
        <v>33</v>
      </c>
      <c r="F78" s="2" t="s">
        <v>42</v>
      </c>
      <c r="G78" s="3">
        <v>27431.429850000004</v>
      </c>
      <c r="H78" s="3">
        <v>27708.515000000003</v>
      </c>
      <c r="I78" s="3">
        <v>76</v>
      </c>
    </row>
    <row r="79" spans="1:9" hidden="1" x14ac:dyDescent="0.25">
      <c r="A79" s="1">
        <v>2019</v>
      </c>
      <c r="B79" s="2" t="s">
        <v>20</v>
      </c>
      <c r="C79" s="2" t="s">
        <v>2</v>
      </c>
      <c r="D79" s="2" t="s">
        <v>9</v>
      </c>
      <c r="E79" s="2" t="s">
        <v>33</v>
      </c>
      <c r="F79" s="2" t="s">
        <v>44</v>
      </c>
      <c r="G79" s="3">
        <v>13706.26275</v>
      </c>
      <c r="H79" s="3">
        <v>16125.014999999999</v>
      </c>
      <c r="I79" s="3">
        <v>25</v>
      </c>
    </row>
    <row r="80" spans="1:9" hidden="1" x14ac:dyDescent="0.25">
      <c r="A80" s="1">
        <v>2019</v>
      </c>
      <c r="B80" s="2" t="s">
        <v>20</v>
      </c>
      <c r="C80" s="2" t="s">
        <v>2</v>
      </c>
      <c r="D80" s="2" t="s">
        <v>13</v>
      </c>
      <c r="E80" s="2" t="s">
        <v>33</v>
      </c>
      <c r="F80" s="2" t="s">
        <v>41</v>
      </c>
      <c r="G80" s="3">
        <v>3277.6246999999998</v>
      </c>
      <c r="H80" s="3">
        <v>3344.5149999999994</v>
      </c>
      <c r="I80" s="3">
        <v>1</v>
      </c>
    </row>
    <row r="81" spans="1:9" hidden="1" x14ac:dyDescent="0.25">
      <c r="A81" s="1">
        <v>2019</v>
      </c>
      <c r="B81" s="2" t="s">
        <v>20</v>
      </c>
      <c r="C81" s="2" t="s">
        <v>2</v>
      </c>
      <c r="D81" s="2" t="s">
        <v>13</v>
      </c>
      <c r="E81" s="2" t="s">
        <v>33</v>
      </c>
      <c r="F81" s="2" t="s">
        <v>43</v>
      </c>
      <c r="G81" s="3">
        <v>40094.77375</v>
      </c>
      <c r="H81" s="3">
        <v>42205.025000000001</v>
      </c>
      <c r="I81" s="3">
        <v>115</v>
      </c>
    </row>
    <row r="82" spans="1:9" hidden="1" x14ac:dyDescent="0.25">
      <c r="A82" s="1">
        <v>2019</v>
      </c>
      <c r="B82" s="2" t="s">
        <v>20</v>
      </c>
      <c r="C82" s="2" t="s">
        <v>3</v>
      </c>
      <c r="D82" s="2" t="s">
        <v>12</v>
      </c>
      <c r="E82" s="2" t="s">
        <v>34</v>
      </c>
      <c r="F82" s="2" t="s">
        <v>37</v>
      </c>
      <c r="G82" s="3">
        <v>15979.558399999998</v>
      </c>
      <c r="H82" s="3">
        <v>19252.48</v>
      </c>
      <c r="I82" s="3">
        <v>26</v>
      </c>
    </row>
    <row r="83" spans="1:9" hidden="1" x14ac:dyDescent="0.25">
      <c r="A83" s="1">
        <v>2019</v>
      </c>
      <c r="B83" s="2" t="s">
        <v>20</v>
      </c>
      <c r="C83" s="2" t="s">
        <v>3</v>
      </c>
      <c r="D83" s="2" t="s">
        <v>12</v>
      </c>
      <c r="E83" s="2" t="s">
        <v>34</v>
      </c>
      <c r="F83" s="2" t="s">
        <v>38</v>
      </c>
      <c r="G83" s="3">
        <v>13545.010499999999</v>
      </c>
      <c r="H83" s="3">
        <v>12900.009999999998</v>
      </c>
      <c r="I83" s="3">
        <v>20</v>
      </c>
    </row>
    <row r="84" spans="1:9" hidden="1" x14ac:dyDescent="0.25">
      <c r="A84" s="1">
        <v>2019</v>
      </c>
      <c r="B84" s="2" t="s">
        <v>20</v>
      </c>
      <c r="C84" s="2" t="s">
        <v>3</v>
      </c>
      <c r="D84" s="2" t="s">
        <v>12</v>
      </c>
      <c r="E84" s="2" t="s">
        <v>34</v>
      </c>
      <c r="F84" s="2" t="s">
        <v>39</v>
      </c>
      <c r="G84" s="3">
        <v>189.005</v>
      </c>
      <c r="H84" s="3">
        <v>183.5</v>
      </c>
      <c r="I84" s="3">
        <v>1</v>
      </c>
    </row>
    <row r="85" spans="1:9" hidden="1" x14ac:dyDescent="0.25">
      <c r="A85" s="1">
        <v>2019</v>
      </c>
      <c r="B85" s="2" t="s">
        <v>21</v>
      </c>
      <c r="C85" s="2" t="s">
        <v>1</v>
      </c>
      <c r="D85" s="2" t="s">
        <v>53</v>
      </c>
      <c r="E85" s="2" t="s">
        <v>33</v>
      </c>
      <c r="F85" s="2" t="s">
        <v>40</v>
      </c>
      <c r="G85" s="3">
        <v>762.55</v>
      </c>
      <c r="H85" s="3">
        <v>755</v>
      </c>
      <c r="I85" s="3">
        <v>1</v>
      </c>
    </row>
    <row r="86" spans="1:9" hidden="1" x14ac:dyDescent="0.25">
      <c r="A86" s="1">
        <v>2019</v>
      </c>
      <c r="B86" s="2" t="s">
        <v>21</v>
      </c>
      <c r="C86" s="2" t="s">
        <v>1</v>
      </c>
      <c r="D86" s="2" t="s">
        <v>1</v>
      </c>
      <c r="E86" s="2" t="s">
        <v>33</v>
      </c>
      <c r="F86" s="2" t="s">
        <v>42</v>
      </c>
      <c r="G86" s="3">
        <v>94.611699999999999</v>
      </c>
      <c r="H86" s="3">
        <v>113.99</v>
      </c>
      <c r="I86" s="3">
        <v>3</v>
      </c>
    </row>
    <row r="87" spans="1:9" hidden="1" x14ac:dyDescent="0.25">
      <c r="A87" s="1">
        <v>2019</v>
      </c>
      <c r="B87" s="2" t="s">
        <v>21</v>
      </c>
      <c r="C87" s="2" t="s">
        <v>1</v>
      </c>
      <c r="D87" s="2" t="s">
        <v>1</v>
      </c>
      <c r="E87" s="2" t="s">
        <v>33</v>
      </c>
      <c r="F87" s="2" t="s">
        <v>44</v>
      </c>
      <c r="G87" s="3">
        <v>41186.255250000002</v>
      </c>
      <c r="H87" s="3">
        <v>39225.005000000005</v>
      </c>
      <c r="I87" s="3">
        <v>55</v>
      </c>
    </row>
    <row r="88" spans="1:9" hidden="1" x14ac:dyDescent="0.25">
      <c r="A88" s="1">
        <v>2019</v>
      </c>
      <c r="B88" s="2" t="s">
        <v>21</v>
      </c>
      <c r="C88" s="2" t="s">
        <v>1</v>
      </c>
      <c r="D88" s="2" t="s">
        <v>1</v>
      </c>
      <c r="E88" s="2" t="s">
        <v>33</v>
      </c>
      <c r="F88" s="2" t="s">
        <v>41</v>
      </c>
      <c r="G88" s="3">
        <v>293.77019999999999</v>
      </c>
      <c r="H88" s="3">
        <v>288.01</v>
      </c>
      <c r="I88" s="3">
        <v>2</v>
      </c>
    </row>
    <row r="89" spans="1:9" hidden="1" x14ac:dyDescent="0.25">
      <c r="A89" s="1">
        <v>2019</v>
      </c>
      <c r="B89" s="2" t="s">
        <v>21</v>
      </c>
      <c r="C89" s="2" t="s">
        <v>1</v>
      </c>
      <c r="D89" s="2" t="s">
        <v>53</v>
      </c>
      <c r="E89" s="2" t="s">
        <v>33</v>
      </c>
      <c r="F89" s="2" t="s">
        <v>43</v>
      </c>
      <c r="G89" s="3">
        <v>56983.957650000004</v>
      </c>
      <c r="H89" s="3">
        <v>70350.565000000002</v>
      </c>
      <c r="I89" s="3">
        <v>402</v>
      </c>
    </row>
    <row r="90" spans="1:9" hidden="1" x14ac:dyDescent="0.25">
      <c r="A90" s="1">
        <v>2019</v>
      </c>
      <c r="B90" s="2" t="s">
        <v>21</v>
      </c>
      <c r="C90" s="2" t="s">
        <v>1</v>
      </c>
      <c r="D90" s="2" t="s">
        <v>53</v>
      </c>
      <c r="E90" s="2" t="s">
        <v>34</v>
      </c>
      <c r="F90" s="2" t="s">
        <v>37</v>
      </c>
      <c r="G90" s="3">
        <v>48450.000000000007</v>
      </c>
      <c r="H90" s="3">
        <v>57000.000000000007</v>
      </c>
      <c r="I90" s="3">
        <v>100</v>
      </c>
    </row>
    <row r="91" spans="1:9" hidden="1" x14ac:dyDescent="0.25">
      <c r="A91" s="1">
        <v>2019</v>
      </c>
      <c r="B91" s="2" t="s">
        <v>21</v>
      </c>
      <c r="C91" s="2" t="s">
        <v>1</v>
      </c>
      <c r="D91" s="2" t="s">
        <v>53</v>
      </c>
      <c r="E91" s="2" t="s">
        <v>34</v>
      </c>
      <c r="F91" s="2" t="s">
        <v>38</v>
      </c>
      <c r="G91" s="3">
        <v>832.01990000000001</v>
      </c>
      <c r="H91" s="3">
        <v>967.46500000000003</v>
      </c>
      <c r="I91" s="3">
        <v>5</v>
      </c>
    </row>
    <row r="92" spans="1:9" hidden="1" x14ac:dyDescent="0.25">
      <c r="A92" s="1">
        <v>2019</v>
      </c>
      <c r="B92" s="2" t="s">
        <v>21</v>
      </c>
      <c r="C92" s="2" t="s">
        <v>1</v>
      </c>
      <c r="D92" s="2" t="s">
        <v>1</v>
      </c>
      <c r="E92" s="2" t="s">
        <v>34</v>
      </c>
      <c r="F92" s="2" t="s">
        <v>39</v>
      </c>
      <c r="G92" s="3">
        <v>212.01675</v>
      </c>
      <c r="H92" s="3">
        <v>227.97499999999999</v>
      </c>
      <c r="I92" s="3">
        <v>6</v>
      </c>
    </row>
    <row r="93" spans="1:9" hidden="1" x14ac:dyDescent="0.25">
      <c r="A93" s="1">
        <v>2019</v>
      </c>
      <c r="B93" s="2" t="s">
        <v>21</v>
      </c>
      <c r="C93" s="2" t="s">
        <v>1</v>
      </c>
      <c r="D93" s="2" t="s">
        <v>1</v>
      </c>
      <c r="E93" s="2" t="s">
        <v>33</v>
      </c>
      <c r="F93" s="2" t="s">
        <v>40</v>
      </c>
      <c r="G93" s="3">
        <v>12430.495899999998</v>
      </c>
      <c r="H93" s="3">
        <v>14454.064999999999</v>
      </c>
      <c r="I93" s="3">
        <v>110</v>
      </c>
    </row>
    <row r="94" spans="1:9" hidden="1" x14ac:dyDescent="0.25">
      <c r="A94" s="1">
        <v>2019</v>
      </c>
      <c r="B94" s="2" t="s">
        <v>21</v>
      </c>
      <c r="C94" s="2" t="s">
        <v>1</v>
      </c>
      <c r="D94" s="2" t="s">
        <v>1</v>
      </c>
      <c r="E94" s="2" t="s">
        <v>33</v>
      </c>
      <c r="F94" s="2" t="s">
        <v>42</v>
      </c>
      <c r="G94" s="3">
        <v>31374.845450000004</v>
      </c>
      <c r="H94" s="3">
        <v>30461.015000000003</v>
      </c>
      <c r="I94" s="3">
        <v>83</v>
      </c>
    </row>
    <row r="95" spans="1:9" hidden="1" x14ac:dyDescent="0.25">
      <c r="A95" s="1">
        <v>2019</v>
      </c>
      <c r="B95" s="2" t="s">
        <v>21</v>
      </c>
      <c r="C95" s="2" t="s">
        <v>1</v>
      </c>
      <c r="D95" s="2" t="s">
        <v>1</v>
      </c>
      <c r="E95" s="2" t="s">
        <v>33</v>
      </c>
      <c r="F95" s="2" t="s">
        <v>44</v>
      </c>
      <c r="G95" s="3">
        <v>204.75</v>
      </c>
      <c r="H95" s="3">
        <v>225</v>
      </c>
      <c r="I95" s="3">
        <v>1</v>
      </c>
    </row>
    <row r="96" spans="1:9" hidden="1" x14ac:dyDescent="0.25">
      <c r="A96" s="1">
        <v>2019</v>
      </c>
      <c r="B96" s="2" t="s">
        <v>21</v>
      </c>
      <c r="C96" s="2" t="s">
        <v>2</v>
      </c>
      <c r="D96" s="2" t="s">
        <v>9</v>
      </c>
      <c r="E96" s="2" t="s">
        <v>33</v>
      </c>
      <c r="F96" s="2" t="s">
        <v>41</v>
      </c>
      <c r="G96" s="3">
        <v>2975.0254999999997</v>
      </c>
      <c r="H96" s="3">
        <v>3500.0299999999997</v>
      </c>
      <c r="I96" s="3">
        <v>20</v>
      </c>
    </row>
    <row r="97" spans="1:9" hidden="1" x14ac:dyDescent="0.25">
      <c r="A97" s="1">
        <v>2019</v>
      </c>
      <c r="B97" s="2" t="s">
        <v>21</v>
      </c>
      <c r="C97" s="2" t="s">
        <v>2</v>
      </c>
      <c r="D97" s="2" t="s">
        <v>13</v>
      </c>
      <c r="E97" s="2" t="s">
        <v>33</v>
      </c>
      <c r="F97" s="2" t="s">
        <v>43</v>
      </c>
      <c r="G97" s="3">
        <v>19237.651999999998</v>
      </c>
      <c r="H97" s="3">
        <v>20250.16</v>
      </c>
      <c r="I97" s="3">
        <v>45</v>
      </c>
    </row>
    <row r="98" spans="1:9" hidden="1" x14ac:dyDescent="0.25">
      <c r="A98" s="1">
        <v>2019</v>
      </c>
      <c r="B98" s="2" t="s">
        <v>21</v>
      </c>
      <c r="C98" s="2" t="s">
        <v>2</v>
      </c>
      <c r="D98" s="2" t="s">
        <v>15</v>
      </c>
      <c r="E98" s="2" t="s">
        <v>34</v>
      </c>
      <c r="F98" s="2" t="s">
        <v>37</v>
      </c>
      <c r="G98" s="3">
        <v>3850.4948999999997</v>
      </c>
      <c r="H98" s="3">
        <v>3774.9949999999999</v>
      </c>
      <c r="I98" s="3">
        <v>5</v>
      </c>
    </row>
    <row r="99" spans="1:9" hidden="1" x14ac:dyDescent="0.25">
      <c r="A99" s="1">
        <v>2019</v>
      </c>
      <c r="B99" s="2" t="s">
        <v>21</v>
      </c>
      <c r="C99" s="2" t="s">
        <v>3</v>
      </c>
      <c r="D99" s="2" t="s">
        <v>7</v>
      </c>
      <c r="E99" s="2" t="s">
        <v>34</v>
      </c>
      <c r="F99" s="2" t="s">
        <v>38</v>
      </c>
      <c r="G99" s="3">
        <v>601.88</v>
      </c>
      <c r="H99" s="3">
        <v>734</v>
      </c>
      <c r="I99" s="3">
        <v>2</v>
      </c>
    </row>
    <row r="100" spans="1:9" hidden="1" x14ac:dyDescent="0.25">
      <c r="A100" s="1">
        <v>2019</v>
      </c>
      <c r="B100" s="2" t="s">
        <v>21</v>
      </c>
      <c r="C100" s="2" t="s">
        <v>3</v>
      </c>
      <c r="D100" s="2" t="s">
        <v>11</v>
      </c>
      <c r="E100" s="2" t="s">
        <v>34</v>
      </c>
      <c r="F100" s="2" t="s">
        <v>39</v>
      </c>
      <c r="G100" s="3">
        <v>50793.797249999996</v>
      </c>
      <c r="H100" s="3">
        <v>48375.044999999998</v>
      </c>
      <c r="I100" s="3">
        <v>75</v>
      </c>
    </row>
    <row r="101" spans="1:9" x14ac:dyDescent="0.25">
      <c r="A101" s="1">
        <v>2019</v>
      </c>
      <c r="B101" s="2" t="s">
        <v>21</v>
      </c>
      <c r="C101" s="2" t="s">
        <v>3</v>
      </c>
      <c r="D101" s="2" t="s">
        <v>11</v>
      </c>
      <c r="E101" s="2" t="s">
        <v>33</v>
      </c>
      <c r="F101" s="2" t="s">
        <v>40</v>
      </c>
      <c r="G101" s="3">
        <v>1802.5154499999999</v>
      </c>
      <c r="H101" s="3">
        <v>1750.0149999999999</v>
      </c>
      <c r="I101" s="3">
        <v>10</v>
      </c>
    </row>
    <row r="102" spans="1:9" hidden="1" x14ac:dyDescent="0.25">
      <c r="A102" s="1">
        <v>2019</v>
      </c>
      <c r="B102" s="2" t="s">
        <v>21</v>
      </c>
      <c r="C102" s="2" t="s">
        <v>3</v>
      </c>
      <c r="D102" s="2" t="s">
        <v>11</v>
      </c>
      <c r="E102" s="2" t="s">
        <v>33</v>
      </c>
      <c r="F102" s="2" t="s">
        <v>42</v>
      </c>
      <c r="G102" s="3">
        <v>34732.898199999996</v>
      </c>
      <c r="H102" s="3">
        <v>38168.019999999997</v>
      </c>
      <c r="I102" s="3">
        <v>104</v>
      </c>
    </row>
    <row r="103" spans="1:9" hidden="1" x14ac:dyDescent="0.25">
      <c r="A103" s="1">
        <v>2019</v>
      </c>
      <c r="B103" s="2" t="s">
        <v>21</v>
      </c>
      <c r="C103" s="2" t="s">
        <v>3</v>
      </c>
      <c r="D103" s="2" t="s">
        <v>12</v>
      </c>
      <c r="E103" s="2" t="s">
        <v>33</v>
      </c>
      <c r="F103" s="2" t="s">
        <v>44</v>
      </c>
      <c r="G103" s="3">
        <v>27179.973000000002</v>
      </c>
      <c r="H103" s="3">
        <v>30199.97</v>
      </c>
      <c r="I103" s="3">
        <v>40</v>
      </c>
    </row>
    <row r="104" spans="1:9" hidden="1" x14ac:dyDescent="0.25">
      <c r="A104" s="1">
        <v>2019</v>
      </c>
      <c r="B104" s="2" t="s">
        <v>21</v>
      </c>
      <c r="C104" s="2" t="s">
        <v>3</v>
      </c>
      <c r="D104" s="2" t="s">
        <v>12</v>
      </c>
      <c r="E104" s="2" t="s">
        <v>33</v>
      </c>
      <c r="F104" s="2" t="s">
        <v>41</v>
      </c>
      <c r="G104" s="3">
        <v>35966.019600000007</v>
      </c>
      <c r="H104" s="3">
        <v>36700.020000000004</v>
      </c>
      <c r="I104" s="3">
        <v>100</v>
      </c>
    </row>
    <row r="105" spans="1:9" hidden="1" x14ac:dyDescent="0.25">
      <c r="A105" s="1">
        <v>2019</v>
      </c>
      <c r="B105" s="2" t="s">
        <v>22</v>
      </c>
      <c r="C105" s="2" t="s">
        <v>1</v>
      </c>
      <c r="D105" s="2" t="s">
        <v>53</v>
      </c>
      <c r="E105" s="2" t="s">
        <v>33</v>
      </c>
      <c r="F105" s="2" t="s">
        <v>43</v>
      </c>
      <c r="G105" s="3">
        <v>33444.004000000001</v>
      </c>
      <c r="H105" s="3">
        <v>41805.005000000005</v>
      </c>
      <c r="I105" s="3">
        <v>59</v>
      </c>
    </row>
    <row r="106" spans="1:9" hidden="1" x14ac:dyDescent="0.25">
      <c r="A106" s="1">
        <v>2019</v>
      </c>
      <c r="B106" s="2" t="s">
        <v>22</v>
      </c>
      <c r="C106" s="2" t="s">
        <v>1</v>
      </c>
      <c r="D106" s="2" t="s">
        <v>1</v>
      </c>
      <c r="E106" s="2" t="s">
        <v>34</v>
      </c>
      <c r="F106" s="2" t="s">
        <v>37</v>
      </c>
      <c r="G106" s="3">
        <v>889.95089999999993</v>
      </c>
      <c r="H106" s="3">
        <v>864.03</v>
      </c>
      <c r="I106" s="3">
        <v>6</v>
      </c>
    </row>
    <row r="107" spans="1:9" hidden="1" x14ac:dyDescent="0.25">
      <c r="A107" s="1">
        <v>2019</v>
      </c>
      <c r="B107" s="2" t="s">
        <v>22</v>
      </c>
      <c r="C107" s="2" t="s">
        <v>1</v>
      </c>
      <c r="D107" s="2" t="s">
        <v>1</v>
      </c>
      <c r="E107" s="2" t="s">
        <v>34</v>
      </c>
      <c r="F107" s="2" t="s">
        <v>38</v>
      </c>
      <c r="G107" s="3">
        <v>191.34110000000001</v>
      </c>
      <c r="H107" s="3">
        <v>214.99</v>
      </c>
      <c r="I107" s="3">
        <v>1</v>
      </c>
    </row>
    <row r="108" spans="1:9" hidden="1" x14ac:dyDescent="0.25">
      <c r="A108" s="1">
        <v>2019</v>
      </c>
      <c r="B108" s="2" t="s">
        <v>22</v>
      </c>
      <c r="C108" s="2" t="s">
        <v>1</v>
      </c>
      <c r="D108" s="2" t="s">
        <v>1</v>
      </c>
      <c r="E108" s="2" t="s">
        <v>34</v>
      </c>
      <c r="F108" s="2" t="s">
        <v>39</v>
      </c>
      <c r="G108" s="3">
        <v>15224.284349999998</v>
      </c>
      <c r="H108" s="3">
        <v>15378.064999999999</v>
      </c>
      <c r="I108" s="3">
        <v>117</v>
      </c>
    </row>
    <row r="109" spans="1:9" hidden="1" x14ac:dyDescent="0.25">
      <c r="A109" s="1">
        <v>2019</v>
      </c>
      <c r="B109" s="2" t="s">
        <v>22</v>
      </c>
      <c r="C109" s="2" t="s">
        <v>1</v>
      </c>
      <c r="D109" s="2" t="s">
        <v>1</v>
      </c>
      <c r="E109" s="2" t="s">
        <v>33</v>
      </c>
      <c r="F109" s="2" t="s">
        <v>40</v>
      </c>
      <c r="G109" s="3">
        <v>37714.7736</v>
      </c>
      <c r="H109" s="3">
        <v>40553.520000000004</v>
      </c>
      <c r="I109" s="3">
        <v>111</v>
      </c>
    </row>
    <row r="110" spans="1:9" hidden="1" x14ac:dyDescent="0.25">
      <c r="A110" s="1">
        <v>2019</v>
      </c>
      <c r="B110" s="2" t="s">
        <v>22</v>
      </c>
      <c r="C110" s="2" t="s">
        <v>2</v>
      </c>
      <c r="D110" s="2" t="s">
        <v>13</v>
      </c>
      <c r="E110" s="2" t="s">
        <v>33</v>
      </c>
      <c r="F110" s="2" t="s">
        <v>42</v>
      </c>
      <c r="G110" s="3">
        <v>21285.026399999995</v>
      </c>
      <c r="H110" s="3">
        <v>24187.53</v>
      </c>
      <c r="I110" s="3">
        <v>38</v>
      </c>
    </row>
    <row r="111" spans="1:9" hidden="1" x14ac:dyDescent="0.25">
      <c r="A111" s="1">
        <v>2019</v>
      </c>
      <c r="B111" s="2" t="s">
        <v>22</v>
      </c>
      <c r="C111" s="2" t="s">
        <v>2</v>
      </c>
      <c r="D111" s="2" t="s">
        <v>13</v>
      </c>
      <c r="E111" s="2" t="s">
        <v>33</v>
      </c>
      <c r="F111" s="2" t="s">
        <v>44</v>
      </c>
      <c r="G111" s="3">
        <v>2640.01</v>
      </c>
      <c r="H111" s="3">
        <v>2640.01</v>
      </c>
      <c r="I111" s="3">
        <v>20</v>
      </c>
    </row>
    <row r="112" spans="1:9" hidden="1" x14ac:dyDescent="0.25">
      <c r="A112" s="1">
        <v>2019</v>
      </c>
      <c r="B112" s="2" t="s">
        <v>22</v>
      </c>
      <c r="C112" s="2" t="s">
        <v>2</v>
      </c>
      <c r="D112" s="2" t="s">
        <v>13</v>
      </c>
      <c r="E112" s="2" t="s">
        <v>33</v>
      </c>
      <c r="F112" s="2" t="s">
        <v>41</v>
      </c>
      <c r="G112" s="3">
        <v>21375.171000000002</v>
      </c>
      <c r="H112" s="3">
        <v>22500.18</v>
      </c>
      <c r="I112" s="3">
        <v>50</v>
      </c>
    </row>
    <row r="113" spans="1:9" hidden="1" x14ac:dyDescent="0.25">
      <c r="A113" s="1">
        <v>2019</v>
      </c>
      <c r="B113" s="2" t="s">
        <v>22</v>
      </c>
      <c r="C113" s="2" t="s">
        <v>2</v>
      </c>
      <c r="D113" s="2" t="s">
        <v>15</v>
      </c>
      <c r="E113" s="2" t="s">
        <v>33</v>
      </c>
      <c r="F113" s="2" t="s">
        <v>43</v>
      </c>
      <c r="G113" s="3">
        <v>1135.2043000000001</v>
      </c>
      <c r="H113" s="3">
        <v>1320.0050000000001</v>
      </c>
      <c r="I113" s="3">
        <v>10</v>
      </c>
    </row>
    <row r="114" spans="1:9" hidden="1" x14ac:dyDescent="0.25">
      <c r="A114" s="1">
        <v>2019</v>
      </c>
      <c r="B114" s="2" t="s">
        <v>22</v>
      </c>
      <c r="C114" s="2" t="s">
        <v>3</v>
      </c>
      <c r="D114" s="2" t="s">
        <v>12</v>
      </c>
      <c r="E114" s="2" t="s">
        <v>34</v>
      </c>
      <c r="F114" s="2" t="s">
        <v>37</v>
      </c>
      <c r="G114" s="3">
        <v>23782.477500000001</v>
      </c>
      <c r="H114" s="3">
        <v>26424.974999999999</v>
      </c>
      <c r="I114" s="3">
        <v>35</v>
      </c>
    </row>
    <row r="115" spans="1:9" hidden="1" x14ac:dyDescent="0.25">
      <c r="A115" s="1">
        <v>2019</v>
      </c>
      <c r="B115" s="2" t="s">
        <v>22</v>
      </c>
      <c r="C115" s="2" t="s">
        <v>3</v>
      </c>
      <c r="D115" s="2" t="s">
        <v>12</v>
      </c>
      <c r="E115" s="2" t="s">
        <v>34</v>
      </c>
      <c r="F115" s="2" t="s">
        <v>38</v>
      </c>
      <c r="G115" s="3">
        <v>9675.01</v>
      </c>
      <c r="H115" s="3">
        <v>9675.01</v>
      </c>
      <c r="I115" s="3">
        <v>15</v>
      </c>
    </row>
    <row r="116" spans="1:9" hidden="1" x14ac:dyDescent="0.25">
      <c r="A116" s="1">
        <v>2019</v>
      </c>
      <c r="B116" s="2" t="s">
        <v>22</v>
      </c>
      <c r="C116" s="2" t="s">
        <v>3</v>
      </c>
      <c r="D116" s="2" t="s">
        <v>12</v>
      </c>
      <c r="E116" s="2" t="s">
        <v>34</v>
      </c>
      <c r="F116" s="2" t="s">
        <v>39</v>
      </c>
      <c r="G116" s="3">
        <v>71198.038800000009</v>
      </c>
      <c r="H116" s="3">
        <v>73400.040000000008</v>
      </c>
      <c r="I116" s="3">
        <v>200</v>
      </c>
    </row>
    <row r="117" spans="1:9" hidden="1" x14ac:dyDescent="0.25">
      <c r="A117" s="1">
        <v>2019</v>
      </c>
      <c r="B117" s="2" t="s">
        <v>23</v>
      </c>
      <c r="C117" s="2" t="s">
        <v>1</v>
      </c>
      <c r="D117" s="2" t="s">
        <v>1</v>
      </c>
      <c r="E117" s="2" t="s">
        <v>33</v>
      </c>
      <c r="F117" s="2" t="s">
        <v>40</v>
      </c>
      <c r="G117" s="3">
        <v>6568.4912999999997</v>
      </c>
      <c r="H117" s="3">
        <v>7549.99</v>
      </c>
      <c r="I117" s="3">
        <v>10</v>
      </c>
    </row>
    <row r="118" spans="1:9" hidden="1" x14ac:dyDescent="0.25">
      <c r="A118" s="1">
        <v>2019</v>
      </c>
      <c r="B118" s="2" t="s">
        <v>23</v>
      </c>
      <c r="C118" s="2" t="s">
        <v>1</v>
      </c>
      <c r="D118" s="2" t="s">
        <v>1</v>
      </c>
      <c r="E118" s="2" t="s">
        <v>33</v>
      </c>
      <c r="F118" s="2" t="s">
        <v>42</v>
      </c>
      <c r="G118" s="3">
        <v>478.74960000000004</v>
      </c>
      <c r="H118" s="3">
        <v>569.94000000000005</v>
      </c>
      <c r="I118" s="3">
        <v>15</v>
      </c>
    </row>
    <row r="119" spans="1:9" hidden="1" x14ac:dyDescent="0.25">
      <c r="A119" s="1">
        <v>2019</v>
      </c>
      <c r="B119" s="2" t="s">
        <v>23</v>
      </c>
      <c r="C119" s="2" t="s">
        <v>1</v>
      </c>
      <c r="D119" s="2" t="s">
        <v>1</v>
      </c>
      <c r="E119" s="2" t="s">
        <v>33</v>
      </c>
      <c r="F119" s="2" t="s">
        <v>44</v>
      </c>
      <c r="G119" s="3">
        <v>3031.5046999999995</v>
      </c>
      <c r="H119" s="3">
        <v>3225.0049999999997</v>
      </c>
      <c r="I119" s="3">
        <v>5</v>
      </c>
    </row>
    <row r="120" spans="1:9" hidden="1" x14ac:dyDescent="0.25">
      <c r="A120" s="1">
        <v>2019</v>
      </c>
      <c r="B120" s="2" t="s">
        <v>23</v>
      </c>
      <c r="C120" s="2" t="s">
        <v>1</v>
      </c>
      <c r="D120" s="2" t="s">
        <v>1</v>
      </c>
      <c r="E120" s="2" t="s">
        <v>33</v>
      </c>
      <c r="F120" s="2" t="s">
        <v>41</v>
      </c>
      <c r="G120" s="3">
        <v>5198.57575</v>
      </c>
      <c r="H120" s="3">
        <v>5472.1849999999995</v>
      </c>
      <c r="I120" s="3">
        <v>38</v>
      </c>
    </row>
    <row r="121" spans="1:9" hidden="1" x14ac:dyDescent="0.25">
      <c r="A121" s="1">
        <v>2019</v>
      </c>
      <c r="B121" s="2" t="s">
        <v>23</v>
      </c>
      <c r="C121" s="2" t="s">
        <v>1</v>
      </c>
      <c r="D121" s="2" t="s">
        <v>1</v>
      </c>
      <c r="E121" s="2" t="s">
        <v>33</v>
      </c>
      <c r="F121" s="2" t="s">
        <v>43</v>
      </c>
      <c r="G121" s="3">
        <v>6363.0505000000003</v>
      </c>
      <c r="H121" s="3">
        <v>6300.05</v>
      </c>
      <c r="I121" s="3">
        <v>36</v>
      </c>
    </row>
    <row r="122" spans="1:9" hidden="1" x14ac:dyDescent="0.25">
      <c r="A122" s="1">
        <v>2019</v>
      </c>
      <c r="B122" s="2" t="s">
        <v>23</v>
      </c>
      <c r="C122" s="2" t="s">
        <v>1</v>
      </c>
      <c r="D122" s="2" t="s">
        <v>1</v>
      </c>
      <c r="E122" s="2" t="s">
        <v>34</v>
      </c>
      <c r="F122" s="2" t="s">
        <v>37</v>
      </c>
      <c r="G122" s="3">
        <v>53433.145350000013</v>
      </c>
      <c r="H122" s="3">
        <v>57454.99500000001</v>
      </c>
      <c r="I122" s="3">
        <v>101</v>
      </c>
    </row>
    <row r="123" spans="1:9" hidden="1" x14ac:dyDescent="0.25">
      <c r="A123" s="1">
        <v>2019</v>
      </c>
      <c r="B123" s="2" t="s">
        <v>23</v>
      </c>
      <c r="C123" s="2" t="s">
        <v>1</v>
      </c>
      <c r="D123" s="2" t="s">
        <v>1</v>
      </c>
      <c r="E123" s="2" t="s">
        <v>34</v>
      </c>
      <c r="F123" s="2" t="s">
        <v>38</v>
      </c>
      <c r="G123" s="3">
        <v>26624.256750000004</v>
      </c>
      <c r="H123" s="3">
        <v>29257.425000000003</v>
      </c>
      <c r="I123" s="3">
        <v>111</v>
      </c>
    </row>
    <row r="124" spans="1:9" hidden="1" x14ac:dyDescent="0.25">
      <c r="A124" s="1">
        <v>2019</v>
      </c>
      <c r="B124" s="2" t="s">
        <v>23</v>
      </c>
      <c r="C124" s="2" t="s">
        <v>1</v>
      </c>
      <c r="D124" s="2" t="s">
        <v>1</v>
      </c>
      <c r="E124" s="2" t="s">
        <v>34</v>
      </c>
      <c r="F124" s="2" t="s">
        <v>39</v>
      </c>
      <c r="G124" s="3">
        <v>191.49899999999997</v>
      </c>
      <c r="H124" s="3">
        <v>227.97499999999999</v>
      </c>
      <c r="I124" s="3">
        <v>6</v>
      </c>
    </row>
    <row r="125" spans="1:9" hidden="1" x14ac:dyDescent="0.25">
      <c r="A125" s="1">
        <v>2019</v>
      </c>
      <c r="B125" s="2" t="s">
        <v>23</v>
      </c>
      <c r="C125" s="2" t="s">
        <v>1</v>
      </c>
      <c r="D125" s="2" t="s">
        <v>1</v>
      </c>
      <c r="E125" s="2" t="s">
        <v>33</v>
      </c>
      <c r="F125" s="2" t="s">
        <v>40</v>
      </c>
      <c r="G125" s="3">
        <v>221.76</v>
      </c>
      <c r="H125" s="3">
        <v>264</v>
      </c>
      <c r="I125" s="3">
        <v>2</v>
      </c>
    </row>
    <row r="126" spans="1:9" hidden="1" x14ac:dyDescent="0.25">
      <c r="A126" s="1">
        <v>2019</v>
      </c>
      <c r="B126" s="2" t="s">
        <v>23</v>
      </c>
      <c r="C126" s="2" t="s">
        <v>1</v>
      </c>
      <c r="D126" s="2" t="s">
        <v>1</v>
      </c>
      <c r="E126" s="2" t="s">
        <v>33</v>
      </c>
      <c r="F126" s="2" t="s">
        <v>42</v>
      </c>
      <c r="G126" s="3">
        <v>580.50430000000006</v>
      </c>
      <c r="H126" s="3">
        <v>675.005</v>
      </c>
      <c r="I126" s="3">
        <v>2</v>
      </c>
    </row>
    <row r="127" spans="1:9" hidden="1" x14ac:dyDescent="0.25">
      <c r="A127" s="1">
        <v>2019</v>
      </c>
      <c r="B127" s="2" t="s">
        <v>23</v>
      </c>
      <c r="C127" s="2" t="s">
        <v>2</v>
      </c>
      <c r="D127" s="2" t="s">
        <v>13</v>
      </c>
      <c r="E127" s="2" t="s">
        <v>33</v>
      </c>
      <c r="F127" s="2" t="s">
        <v>44</v>
      </c>
      <c r="G127" s="3">
        <v>8465.6355000000003</v>
      </c>
      <c r="H127" s="3">
        <v>8062.51</v>
      </c>
      <c r="I127" s="3">
        <v>13</v>
      </c>
    </row>
    <row r="128" spans="1:9" hidden="1" x14ac:dyDescent="0.25">
      <c r="A128" s="1">
        <v>2019</v>
      </c>
      <c r="B128" s="2" t="s">
        <v>23</v>
      </c>
      <c r="C128" s="2" t="s">
        <v>2</v>
      </c>
      <c r="D128" s="2" t="s">
        <v>13</v>
      </c>
      <c r="E128" s="2" t="s">
        <v>33</v>
      </c>
      <c r="F128" s="2" t="s">
        <v>41</v>
      </c>
      <c r="G128" s="3">
        <v>5339.8548499999997</v>
      </c>
      <c r="H128" s="3">
        <v>5505.0050000000001</v>
      </c>
      <c r="I128" s="3">
        <v>15</v>
      </c>
    </row>
    <row r="129" spans="1:9" hidden="1" x14ac:dyDescent="0.25">
      <c r="A129" s="1">
        <v>2019</v>
      </c>
      <c r="B129" s="2" t="s">
        <v>23</v>
      </c>
      <c r="C129" s="2" t="s">
        <v>2</v>
      </c>
      <c r="D129" s="2" t="s">
        <v>15</v>
      </c>
      <c r="E129" s="2" t="s">
        <v>33</v>
      </c>
      <c r="F129" s="2" t="s">
        <v>43</v>
      </c>
      <c r="G129" s="3">
        <v>11174.6355</v>
      </c>
      <c r="H129" s="3">
        <v>10642.51</v>
      </c>
      <c r="I129" s="3">
        <v>17</v>
      </c>
    </row>
    <row r="130" spans="1:9" hidden="1" x14ac:dyDescent="0.25">
      <c r="A130" s="1">
        <v>2019</v>
      </c>
      <c r="B130" s="2" t="s">
        <v>23</v>
      </c>
      <c r="C130" s="2" t="s">
        <v>3</v>
      </c>
      <c r="D130" s="2" t="s">
        <v>7</v>
      </c>
      <c r="E130" s="2" t="s">
        <v>34</v>
      </c>
      <c r="F130" s="2" t="s">
        <v>37</v>
      </c>
      <c r="G130" s="3">
        <v>644.00459999999998</v>
      </c>
      <c r="H130" s="3">
        <v>700.005</v>
      </c>
      <c r="I130" s="3">
        <v>4</v>
      </c>
    </row>
    <row r="131" spans="1:9" hidden="1" x14ac:dyDescent="0.25">
      <c r="A131" s="1">
        <v>2019</v>
      </c>
      <c r="B131" s="2" t="s">
        <v>23</v>
      </c>
      <c r="C131" s="2" t="s">
        <v>3</v>
      </c>
      <c r="D131" s="2" t="s">
        <v>7</v>
      </c>
      <c r="E131" s="2" t="s">
        <v>34</v>
      </c>
      <c r="F131" s="2" t="s">
        <v>38</v>
      </c>
      <c r="G131" s="3">
        <v>478.935</v>
      </c>
      <c r="H131" s="3">
        <v>550.5</v>
      </c>
      <c r="I131" s="3">
        <v>2</v>
      </c>
    </row>
    <row r="132" spans="1:9" hidden="1" x14ac:dyDescent="0.25">
      <c r="A132" s="1">
        <v>2019</v>
      </c>
      <c r="B132" s="2" t="s">
        <v>23</v>
      </c>
      <c r="C132" s="2" t="s">
        <v>3</v>
      </c>
      <c r="D132" s="2" t="s">
        <v>11</v>
      </c>
      <c r="E132" s="2" t="s">
        <v>34</v>
      </c>
      <c r="F132" s="2" t="s">
        <v>39</v>
      </c>
      <c r="G132" s="3">
        <v>315.62</v>
      </c>
      <c r="H132" s="3">
        <v>367</v>
      </c>
      <c r="I132" s="3">
        <v>1</v>
      </c>
    </row>
    <row r="133" spans="1:9" x14ac:dyDescent="0.25">
      <c r="A133" s="1">
        <v>2019</v>
      </c>
      <c r="B133" s="2" t="s">
        <v>23</v>
      </c>
      <c r="C133" s="2" t="s">
        <v>3</v>
      </c>
      <c r="D133" s="2" t="s">
        <v>12</v>
      </c>
      <c r="E133" s="2" t="s">
        <v>33</v>
      </c>
      <c r="F133" s="2" t="s">
        <v>40</v>
      </c>
      <c r="G133" s="3">
        <v>694.6</v>
      </c>
      <c r="H133" s="3">
        <v>755</v>
      </c>
      <c r="I133" s="3">
        <v>1</v>
      </c>
    </row>
    <row r="134" spans="1:9" hidden="1" x14ac:dyDescent="0.25">
      <c r="A134" s="1">
        <v>2019</v>
      </c>
      <c r="B134" s="2" t="s">
        <v>23</v>
      </c>
      <c r="C134" s="2" t="s">
        <v>3</v>
      </c>
      <c r="D134" s="2" t="s">
        <v>12</v>
      </c>
      <c r="E134" s="2" t="s">
        <v>33</v>
      </c>
      <c r="F134" s="2" t="s">
        <v>42</v>
      </c>
      <c r="G134" s="3">
        <v>567.01499999999999</v>
      </c>
      <c r="H134" s="3">
        <v>550.5</v>
      </c>
      <c r="I134" s="3">
        <v>2</v>
      </c>
    </row>
    <row r="135" spans="1:9" hidden="1" x14ac:dyDescent="0.25">
      <c r="A135" s="1">
        <v>2019</v>
      </c>
      <c r="B135" s="2" t="s">
        <v>23</v>
      </c>
      <c r="C135" s="2" t="s">
        <v>3</v>
      </c>
      <c r="D135" s="2" t="s">
        <v>17</v>
      </c>
      <c r="E135" s="2" t="s">
        <v>33</v>
      </c>
      <c r="F135" s="2" t="s">
        <v>44</v>
      </c>
      <c r="G135" s="3">
        <v>42724.305999755859</v>
      </c>
      <c r="H135" s="3">
        <v>41081.063461303711</v>
      </c>
      <c r="I135" s="3">
        <v>113</v>
      </c>
    </row>
    <row r="136" spans="1:9" hidden="1" x14ac:dyDescent="0.25">
      <c r="A136" s="1">
        <v>2019</v>
      </c>
      <c r="B136" s="2" t="s">
        <v>24</v>
      </c>
      <c r="C136" s="2" t="s">
        <v>3</v>
      </c>
      <c r="D136" s="2" t="s">
        <v>12</v>
      </c>
      <c r="E136" s="2" t="s">
        <v>33</v>
      </c>
      <c r="F136" s="2" t="s">
        <v>41</v>
      </c>
      <c r="G136" s="3">
        <v>4303.4952499999999</v>
      </c>
      <c r="H136" s="3">
        <v>4529.9949999999999</v>
      </c>
      <c r="I136" s="3">
        <v>6</v>
      </c>
    </row>
    <row r="137" spans="1:9" hidden="1" x14ac:dyDescent="0.25">
      <c r="A137" s="1">
        <v>2019</v>
      </c>
      <c r="B137" s="2" t="s">
        <v>24</v>
      </c>
      <c r="C137" s="2" t="s">
        <v>1</v>
      </c>
      <c r="D137" s="2" t="s">
        <v>1</v>
      </c>
      <c r="E137" s="2" t="s">
        <v>33</v>
      </c>
      <c r="F137" s="2" t="s">
        <v>43</v>
      </c>
      <c r="G137" s="3">
        <v>6466.0000000000009</v>
      </c>
      <c r="H137" s="3">
        <v>6466.0000000000009</v>
      </c>
      <c r="I137" s="3">
        <v>41</v>
      </c>
    </row>
    <row r="138" spans="1:9" hidden="1" x14ac:dyDescent="0.25">
      <c r="A138" s="1">
        <v>2019</v>
      </c>
      <c r="B138" s="2" t="s">
        <v>24</v>
      </c>
      <c r="C138" s="2" t="s">
        <v>1</v>
      </c>
      <c r="D138" s="2" t="s">
        <v>53</v>
      </c>
      <c r="E138" s="2" t="s">
        <v>34</v>
      </c>
      <c r="F138" s="2" t="s">
        <v>37</v>
      </c>
      <c r="G138" s="3">
        <v>15351.017</v>
      </c>
      <c r="H138" s="3">
        <v>18060.02</v>
      </c>
      <c r="I138" s="3">
        <v>28</v>
      </c>
    </row>
    <row r="139" spans="1:9" hidden="1" x14ac:dyDescent="0.25">
      <c r="A139" s="1">
        <v>2019</v>
      </c>
      <c r="B139" s="2" t="s">
        <v>24</v>
      </c>
      <c r="C139" s="2" t="s">
        <v>1</v>
      </c>
      <c r="D139" s="2" t="s">
        <v>53</v>
      </c>
      <c r="E139" s="2" t="s">
        <v>34</v>
      </c>
      <c r="F139" s="2" t="s">
        <v>38</v>
      </c>
      <c r="G139" s="3">
        <v>1050.01</v>
      </c>
      <c r="H139" s="3">
        <v>1050.01</v>
      </c>
      <c r="I139" s="3">
        <v>6</v>
      </c>
    </row>
    <row r="140" spans="1:9" hidden="1" x14ac:dyDescent="0.25">
      <c r="A140" s="1">
        <v>2019</v>
      </c>
      <c r="B140" s="2" t="s">
        <v>24</v>
      </c>
      <c r="C140" s="2" t="s">
        <v>1</v>
      </c>
      <c r="D140" s="2" t="s">
        <v>53</v>
      </c>
      <c r="E140" s="2" t="s">
        <v>34</v>
      </c>
      <c r="F140" s="2" t="s">
        <v>39</v>
      </c>
      <c r="G140" s="3">
        <v>179.34489999999997</v>
      </c>
      <c r="H140" s="3">
        <v>183.005</v>
      </c>
      <c r="I140" s="3">
        <v>3</v>
      </c>
    </row>
    <row r="141" spans="1:9" hidden="1" x14ac:dyDescent="0.25">
      <c r="A141" s="1">
        <v>2019</v>
      </c>
      <c r="B141" s="2" t="s">
        <v>24</v>
      </c>
      <c r="C141" s="2" t="s">
        <v>1</v>
      </c>
      <c r="D141" s="2" t="s">
        <v>1</v>
      </c>
      <c r="E141" s="2" t="s">
        <v>33</v>
      </c>
      <c r="F141" s="2" t="s">
        <v>40</v>
      </c>
      <c r="G141" s="3">
        <v>1553.3197500000001</v>
      </c>
      <c r="H141" s="3">
        <v>1827.4349999999999</v>
      </c>
      <c r="I141" s="3">
        <v>9</v>
      </c>
    </row>
    <row r="142" spans="1:9" hidden="1" x14ac:dyDescent="0.25">
      <c r="A142" s="1">
        <v>2019</v>
      </c>
      <c r="B142" s="2" t="s">
        <v>24</v>
      </c>
      <c r="C142" s="2" t="s">
        <v>1</v>
      </c>
      <c r="D142" s="2" t="s">
        <v>1</v>
      </c>
      <c r="E142" s="2" t="s">
        <v>33</v>
      </c>
      <c r="F142" s="2" t="s">
        <v>42</v>
      </c>
      <c r="G142" s="3">
        <v>1840.08</v>
      </c>
      <c r="H142" s="3">
        <v>2244</v>
      </c>
      <c r="I142" s="3">
        <v>17</v>
      </c>
    </row>
    <row r="143" spans="1:9" hidden="1" x14ac:dyDescent="0.25">
      <c r="A143" s="1">
        <v>2019</v>
      </c>
      <c r="B143" s="2" t="s">
        <v>24</v>
      </c>
      <c r="C143" s="2" t="s">
        <v>1</v>
      </c>
      <c r="D143" s="2" t="s">
        <v>1</v>
      </c>
      <c r="E143" s="2" t="s">
        <v>33</v>
      </c>
      <c r="F143" s="2" t="s">
        <v>44</v>
      </c>
      <c r="G143" s="3">
        <v>15285.554899999999</v>
      </c>
      <c r="H143" s="3">
        <v>15597.505000000001</v>
      </c>
      <c r="I143" s="3">
        <v>43</v>
      </c>
    </row>
    <row r="144" spans="1:9" hidden="1" x14ac:dyDescent="0.25">
      <c r="A144" s="1">
        <v>2019</v>
      </c>
      <c r="B144" s="2" t="s">
        <v>24</v>
      </c>
      <c r="C144" s="2" t="s">
        <v>2</v>
      </c>
      <c r="D144" s="2" t="s">
        <v>13</v>
      </c>
      <c r="E144" s="2" t="s">
        <v>33</v>
      </c>
      <c r="F144" s="2" t="s">
        <v>41</v>
      </c>
      <c r="G144" s="3">
        <v>22275.178199999998</v>
      </c>
      <c r="H144" s="3">
        <v>22500.18</v>
      </c>
      <c r="I144" s="3">
        <v>50</v>
      </c>
    </row>
    <row r="145" spans="1:9" hidden="1" x14ac:dyDescent="0.25">
      <c r="A145" s="1">
        <v>2019</v>
      </c>
      <c r="B145" s="2" t="s">
        <v>24</v>
      </c>
      <c r="C145" s="2" t="s">
        <v>3</v>
      </c>
      <c r="D145" s="2" t="s">
        <v>7</v>
      </c>
      <c r="E145" s="2" t="s">
        <v>33</v>
      </c>
      <c r="F145" s="2" t="s">
        <v>43</v>
      </c>
      <c r="G145" s="3">
        <v>187.17</v>
      </c>
      <c r="H145" s="3">
        <v>183.5</v>
      </c>
      <c r="I145" s="3">
        <v>1</v>
      </c>
    </row>
    <row r="146" spans="1:9" hidden="1" x14ac:dyDescent="0.25">
      <c r="A146" s="1">
        <v>2019</v>
      </c>
      <c r="B146" s="2" t="s">
        <v>24</v>
      </c>
      <c r="C146" s="2" t="s">
        <v>3</v>
      </c>
      <c r="D146" s="2" t="s">
        <v>11</v>
      </c>
      <c r="E146" s="2" t="s">
        <v>34</v>
      </c>
      <c r="F146" s="2" t="s">
        <v>37</v>
      </c>
      <c r="G146" s="3">
        <v>150.47</v>
      </c>
      <c r="H146" s="3">
        <v>183.5</v>
      </c>
      <c r="I146" s="3">
        <v>1</v>
      </c>
    </row>
    <row r="147" spans="1:9" hidden="1" x14ac:dyDescent="0.25">
      <c r="A147" s="1">
        <v>2019</v>
      </c>
      <c r="B147" s="2" t="s">
        <v>24</v>
      </c>
      <c r="C147" s="2" t="s">
        <v>3</v>
      </c>
      <c r="D147" s="2" t="s">
        <v>12</v>
      </c>
      <c r="E147" s="2" t="s">
        <v>34</v>
      </c>
      <c r="F147" s="2" t="s">
        <v>38</v>
      </c>
      <c r="G147" s="3">
        <v>36194.662400000001</v>
      </c>
      <c r="H147" s="3">
        <v>38504.959999999999</v>
      </c>
      <c r="I147" s="3">
        <v>51</v>
      </c>
    </row>
    <row r="148" spans="1:9" hidden="1" x14ac:dyDescent="0.25">
      <c r="A148" s="1">
        <v>2019</v>
      </c>
      <c r="B148" s="2" t="s">
        <v>24</v>
      </c>
      <c r="C148" s="2" t="s">
        <v>3</v>
      </c>
      <c r="D148" s="2" t="s">
        <v>12</v>
      </c>
      <c r="E148" s="2" t="s">
        <v>34</v>
      </c>
      <c r="F148" s="2" t="s">
        <v>39</v>
      </c>
      <c r="G148" s="3">
        <v>369.31949999999995</v>
      </c>
      <c r="H148" s="3">
        <v>455.95</v>
      </c>
      <c r="I148" s="3">
        <v>12</v>
      </c>
    </row>
    <row r="149" spans="1:9" x14ac:dyDescent="0.25">
      <c r="A149" s="1">
        <v>2019</v>
      </c>
      <c r="B149" s="2" t="s">
        <v>24</v>
      </c>
      <c r="C149" s="2" t="s">
        <v>3</v>
      </c>
      <c r="D149" s="2" t="s">
        <v>12</v>
      </c>
      <c r="E149" s="2" t="s">
        <v>33</v>
      </c>
      <c r="F149" s="2" t="s">
        <v>40</v>
      </c>
      <c r="G149" s="3">
        <v>21304.3629</v>
      </c>
      <c r="H149" s="3">
        <v>24772.514999999999</v>
      </c>
      <c r="I149" s="3">
        <v>68</v>
      </c>
    </row>
    <row r="150" spans="1:9" hidden="1" x14ac:dyDescent="0.25">
      <c r="A150" s="1">
        <v>2019</v>
      </c>
      <c r="B150" s="2" t="s">
        <v>25</v>
      </c>
      <c r="C150" s="2" t="s">
        <v>1</v>
      </c>
      <c r="D150" s="2" t="s">
        <v>1</v>
      </c>
      <c r="E150" s="2" t="s">
        <v>33</v>
      </c>
      <c r="F150" s="2" t="s">
        <v>42</v>
      </c>
      <c r="G150" s="3">
        <v>172.48</v>
      </c>
      <c r="H150" s="3">
        <v>176</v>
      </c>
      <c r="I150" s="3">
        <v>2</v>
      </c>
    </row>
    <row r="151" spans="1:9" hidden="1" x14ac:dyDescent="0.25">
      <c r="A151" s="1">
        <v>2019</v>
      </c>
      <c r="B151" s="2" t="s">
        <v>25</v>
      </c>
      <c r="C151" s="2" t="s">
        <v>1</v>
      </c>
      <c r="D151" s="2" t="s">
        <v>1</v>
      </c>
      <c r="E151" s="2" t="s">
        <v>33</v>
      </c>
      <c r="F151" s="2" t="s">
        <v>44</v>
      </c>
      <c r="G151" s="3">
        <v>251.66666666666663</v>
      </c>
      <c r="H151" s="3">
        <v>251.66666666666666</v>
      </c>
      <c r="I151" s="3">
        <v>1</v>
      </c>
    </row>
    <row r="152" spans="1:9" hidden="1" x14ac:dyDescent="0.25">
      <c r="A152" s="1">
        <v>2019</v>
      </c>
      <c r="B152" s="2" t="s">
        <v>25</v>
      </c>
      <c r="C152" s="2" t="s">
        <v>1</v>
      </c>
      <c r="D152" s="2" t="s">
        <v>53</v>
      </c>
      <c r="E152" s="2" t="s">
        <v>33</v>
      </c>
      <c r="F152" s="2" t="s">
        <v>41</v>
      </c>
      <c r="G152" s="3">
        <v>1145.0818166666668</v>
      </c>
      <c r="H152" s="3">
        <v>1258.3316666666667</v>
      </c>
      <c r="I152" s="3">
        <v>2</v>
      </c>
    </row>
    <row r="153" spans="1:9" hidden="1" x14ac:dyDescent="0.25">
      <c r="A153" s="1">
        <v>2019</v>
      </c>
      <c r="B153" s="2" t="s">
        <v>25</v>
      </c>
      <c r="C153" s="2" t="s">
        <v>1</v>
      </c>
      <c r="D153" s="2" t="s">
        <v>53</v>
      </c>
      <c r="E153" s="2" t="s">
        <v>33</v>
      </c>
      <c r="F153" s="2" t="s">
        <v>43</v>
      </c>
      <c r="G153" s="3">
        <v>68.392499999999984</v>
      </c>
      <c r="H153" s="3">
        <v>75.99166666666666</v>
      </c>
      <c r="I153" s="3">
        <v>2</v>
      </c>
    </row>
    <row r="154" spans="1:9" hidden="1" x14ac:dyDescent="0.25">
      <c r="A154" s="1">
        <v>2019</v>
      </c>
      <c r="B154" s="2" t="s">
        <v>25</v>
      </c>
      <c r="C154" s="2" t="s">
        <v>1</v>
      </c>
      <c r="D154" s="2" t="s">
        <v>1</v>
      </c>
      <c r="E154" s="2" t="s">
        <v>34</v>
      </c>
      <c r="F154" s="2" t="s">
        <v>37</v>
      </c>
      <c r="G154" s="3">
        <v>18143.868849999999</v>
      </c>
      <c r="H154" s="3">
        <v>20855.021666666664</v>
      </c>
      <c r="I154" s="3">
        <v>33</v>
      </c>
    </row>
    <row r="155" spans="1:9" hidden="1" x14ac:dyDescent="0.25">
      <c r="A155" s="1">
        <v>2019</v>
      </c>
      <c r="B155" s="2" t="s">
        <v>25</v>
      </c>
      <c r="C155" s="2" t="s">
        <v>1</v>
      </c>
      <c r="D155" s="2" t="s">
        <v>1</v>
      </c>
      <c r="E155" s="2" t="s">
        <v>34</v>
      </c>
      <c r="F155" s="2" t="s">
        <v>38</v>
      </c>
      <c r="G155" s="3">
        <v>1114.5972666666667</v>
      </c>
      <c r="H155" s="3">
        <v>1296.0433333333333</v>
      </c>
      <c r="I155" s="3">
        <v>9</v>
      </c>
    </row>
    <row r="156" spans="1:9" hidden="1" x14ac:dyDescent="0.25">
      <c r="A156" s="1">
        <v>2019</v>
      </c>
      <c r="B156" s="2" t="s">
        <v>25</v>
      </c>
      <c r="C156" s="2" t="s">
        <v>1</v>
      </c>
      <c r="D156" s="2" t="s">
        <v>53</v>
      </c>
      <c r="E156" s="2" t="s">
        <v>34</v>
      </c>
      <c r="F156" s="2" t="s">
        <v>39</v>
      </c>
      <c r="G156" s="3">
        <v>410.6696</v>
      </c>
      <c r="H156" s="3">
        <v>466.67</v>
      </c>
      <c r="I156" s="3">
        <v>3</v>
      </c>
    </row>
    <row r="157" spans="1:9" hidden="1" x14ac:dyDescent="0.25">
      <c r="A157" s="1">
        <v>2019</v>
      </c>
      <c r="B157" s="2" t="s">
        <v>25</v>
      </c>
      <c r="C157" s="2" t="s">
        <v>1</v>
      </c>
      <c r="D157" s="2" t="s">
        <v>1</v>
      </c>
      <c r="E157" s="2" t="s">
        <v>33</v>
      </c>
      <c r="F157" s="2" t="s">
        <v>40</v>
      </c>
      <c r="G157" s="3">
        <v>147.11505</v>
      </c>
      <c r="H157" s="3">
        <v>151.66499999999999</v>
      </c>
      <c r="I157" s="3">
        <v>1</v>
      </c>
    </row>
    <row r="158" spans="1:9" hidden="1" x14ac:dyDescent="0.25">
      <c r="A158" s="1">
        <v>2019</v>
      </c>
      <c r="B158" s="2" t="s">
        <v>25</v>
      </c>
      <c r="C158" s="2" t="s">
        <v>1</v>
      </c>
      <c r="D158" s="2" t="s">
        <v>1</v>
      </c>
      <c r="E158" s="2" t="s">
        <v>33</v>
      </c>
      <c r="F158" s="2" t="s">
        <v>42</v>
      </c>
      <c r="G158" s="3">
        <v>60.391649999999998</v>
      </c>
      <c r="H158" s="3">
        <v>61.001666666666665</v>
      </c>
      <c r="I158" s="3">
        <v>1</v>
      </c>
    </row>
    <row r="159" spans="1:9" hidden="1" x14ac:dyDescent="0.25">
      <c r="A159" s="1">
        <v>2019</v>
      </c>
      <c r="B159" s="2" t="s">
        <v>25</v>
      </c>
      <c r="C159" s="2" t="s">
        <v>1</v>
      </c>
      <c r="D159" s="2" t="s">
        <v>1</v>
      </c>
      <c r="E159" s="2" t="s">
        <v>33</v>
      </c>
      <c r="F159" s="2" t="s">
        <v>44</v>
      </c>
      <c r="G159" s="3">
        <v>1465.1728000000001</v>
      </c>
      <c r="H159" s="3">
        <v>1684.1066666666666</v>
      </c>
      <c r="I159" s="3">
        <v>8</v>
      </c>
    </row>
    <row r="160" spans="1:9" hidden="1" x14ac:dyDescent="0.25">
      <c r="A160" s="1">
        <v>2019</v>
      </c>
      <c r="B160" s="2" t="s">
        <v>25</v>
      </c>
      <c r="C160" s="2" t="s">
        <v>1</v>
      </c>
      <c r="D160" s="2" t="s">
        <v>53</v>
      </c>
      <c r="E160" s="2" t="s">
        <v>33</v>
      </c>
      <c r="F160" s="2" t="s">
        <v>41</v>
      </c>
      <c r="G160" s="3">
        <v>117.97785</v>
      </c>
      <c r="H160" s="3">
        <v>145.65166666666667</v>
      </c>
      <c r="I160" s="3">
        <v>4</v>
      </c>
    </row>
    <row r="161" spans="1:9" hidden="1" x14ac:dyDescent="0.25">
      <c r="A161" s="1">
        <v>2019</v>
      </c>
      <c r="B161" s="2" t="s">
        <v>25</v>
      </c>
      <c r="C161" s="2" t="s">
        <v>1</v>
      </c>
      <c r="D161" s="2" t="s">
        <v>1</v>
      </c>
      <c r="E161" s="2" t="s">
        <v>33</v>
      </c>
      <c r="F161" s="2" t="s">
        <v>43</v>
      </c>
      <c r="G161" s="3">
        <v>3199.6884166666669</v>
      </c>
      <c r="H161" s="3">
        <v>3168.0083333333332</v>
      </c>
      <c r="I161" s="3">
        <v>24</v>
      </c>
    </row>
    <row r="162" spans="1:9" hidden="1" x14ac:dyDescent="0.25">
      <c r="A162" s="1">
        <v>2019</v>
      </c>
      <c r="B162" s="2" t="s">
        <v>25</v>
      </c>
      <c r="C162" s="2" t="s">
        <v>1</v>
      </c>
      <c r="D162" s="2" t="s">
        <v>1</v>
      </c>
      <c r="E162" s="2" t="s">
        <v>34</v>
      </c>
      <c r="F162" s="2" t="s">
        <v>37</v>
      </c>
      <c r="G162" s="3">
        <v>31694.137000000006</v>
      </c>
      <c r="H162" s="3">
        <v>31072.683333333338</v>
      </c>
      <c r="I162" s="3">
        <v>85</v>
      </c>
    </row>
    <row r="163" spans="1:9" hidden="1" x14ac:dyDescent="0.25">
      <c r="A163" s="1">
        <v>2019</v>
      </c>
      <c r="B163" s="2" t="s">
        <v>25</v>
      </c>
      <c r="C163" s="2" t="s">
        <v>1</v>
      </c>
      <c r="D163" s="2" t="s">
        <v>53</v>
      </c>
      <c r="E163" s="2" t="s">
        <v>34</v>
      </c>
      <c r="F163" s="2" t="s">
        <v>38</v>
      </c>
      <c r="G163" s="3">
        <v>16216.001600000001</v>
      </c>
      <c r="H163" s="3">
        <v>16891.668333333335</v>
      </c>
      <c r="I163" s="3">
        <v>34</v>
      </c>
    </row>
    <row r="164" spans="1:9" hidden="1" x14ac:dyDescent="0.25">
      <c r="A164" s="1">
        <v>2019</v>
      </c>
      <c r="B164" s="2" t="s">
        <v>25</v>
      </c>
      <c r="C164" s="2" t="s">
        <v>2</v>
      </c>
      <c r="D164" s="2" t="s">
        <v>9</v>
      </c>
      <c r="E164" s="2" t="s">
        <v>34</v>
      </c>
      <c r="F164" s="2" t="s">
        <v>39</v>
      </c>
      <c r="G164" s="3">
        <v>5536.6607999999997</v>
      </c>
      <c r="H164" s="3">
        <v>6291.66</v>
      </c>
      <c r="I164" s="3">
        <v>9</v>
      </c>
    </row>
    <row r="165" spans="1:9" hidden="1" x14ac:dyDescent="0.25">
      <c r="A165" s="1">
        <v>2019</v>
      </c>
      <c r="B165" s="2" t="s">
        <v>25</v>
      </c>
      <c r="C165" s="2" t="s">
        <v>2</v>
      </c>
      <c r="D165" s="2" t="s">
        <v>9</v>
      </c>
      <c r="E165" s="2" t="s">
        <v>33</v>
      </c>
      <c r="F165" s="2" t="s">
        <v>40</v>
      </c>
      <c r="G165" s="3">
        <v>19685.4182</v>
      </c>
      <c r="H165" s="3">
        <v>23435.021666666667</v>
      </c>
      <c r="I165" s="3">
        <v>37</v>
      </c>
    </row>
    <row r="166" spans="1:9" hidden="1" x14ac:dyDescent="0.25">
      <c r="A166" s="1">
        <v>2019</v>
      </c>
      <c r="B166" s="2" t="s">
        <v>25</v>
      </c>
      <c r="C166" s="2" t="s">
        <v>2</v>
      </c>
      <c r="D166" s="2" t="s">
        <v>9</v>
      </c>
      <c r="E166" s="2" t="s">
        <v>33</v>
      </c>
      <c r="F166" s="2" t="s">
        <v>42</v>
      </c>
      <c r="G166" s="3">
        <v>968.34163333333311</v>
      </c>
      <c r="H166" s="3">
        <v>1166.6766666666665</v>
      </c>
      <c r="I166" s="3">
        <v>7</v>
      </c>
    </row>
    <row r="167" spans="1:9" hidden="1" x14ac:dyDescent="0.25">
      <c r="A167" s="1">
        <v>2019</v>
      </c>
      <c r="B167" s="2" t="s">
        <v>25</v>
      </c>
      <c r="C167" s="2" t="s">
        <v>2</v>
      </c>
      <c r="D167" s="2" t="s">
        <v>9</v>
      </c>
      <c r="E167" s="2" t="s">
        <v>33</v>
      </c>
      <c r="F167" s="2" t="s">
        <v>44</v>
      </c>
      <c r="G167" s="3">
        <v>387.20146666666676</v>
      </c>
      <c r="H167" s="3">
        <v>440.00166666666672</v>
      </c>
      <c r="I167" s="3">
        <v>4</v>
      </c>
    </row>
    <row r="168" spans="1:9" hidden="1" x14ac:dyDescent="0.25">
      <c r="A168" s="1">
        <v>2019</v>
      </c>
      <c r="B168" s="2" t="s">
        <v>25</v>
      </c>
      <c r="C168" s="2" t="s">
        <v>2</v>
      </c>
      <c r="D168" s="2" t="s">
        <v>13</v>
      </c>
      <c r="E168" s="2" t="s">
        <v>33</v>
      </c>
      <c r="F168" s="2" t="s">
        <v>41</v>
      </c>
      <c r="G168" s="3">
        <v>4328.6623666666674</v>
      </c>
      <c r="H168" s="3">
        <v>5033.3283333333338</v>
      </c>
      <c r="I168" s="3">
        <v>7</v>
      </c>
    </row>
    <row r="169" spans="1:9" hidden="1" x14ac:dyDescent="0.25">
      <c r="A169" s="1">
        <v>2019</v>
      </c>
      <c r="B169" s="2" t="s">
        <v>25</v>
      </c>
      <c r="C169" s="2" t="s">
        <v>2</v>
      </c>
      <c r="D169" s="2" t="s">
        <v>13</v>
      </c>
      <c r="E169" s="2" t="s">
        <v>33</v>
      </c>
      <c r="F169" s="2" t="s">
        <v>43</v>
      </c>
      <c r="G169" s="3">
        <v>15963.76815</v>
      </c>
      <c r="H169" s="3">
        <v>16125.018333333333</v>
      </c>
      <c r="I169" s="3">
        <v>25</v>
      </c>
    </row>
    <row r="170" spans="1:9" hidden="1" x14ac:dyDescent="0.25">
      <c r="A170" s="1">
        <v>2019</v>
      </c>
      <c r="B170" s="2" t="s">
        <v>25</v>
      </c>
      <c r="C170" s="2" t="s">
        <v>2</v>
      </c>
      <c r="D170" s="2" t="s">
        <v>13</v>
      </c>
      <c r="E170" s="2" t="s">
        <v>34</v>
      </c>
      <c r="F170" s="2" t="s">
        <v>37</v>
      </c>
      <c r="G170" s="3">
        <v>1122.00425</v>
      </c>
      <c r="H170" s="3">
        <v>1320.0050000000001</v>
      </c>
      <c r="I170" s="3">
        <v>10</v>
      </c>
    </row>
    <row r="171" spans="1:9" hidden="1" x14ac:dyDescent="0.25">
      <c r="A171" s="1">
        <v>2019</v>
      </c>
      <c r="B171" s="2" t="s">
        <v>25</v>
      </c>
      <c r="C171" s="2" t="s">
        <v>2</v>
      </c>
      <c r="D171" s="2" t="s">
        <v>13</v>
      </c>
      <c r="E171" s="2" t="s">
        <v>34</v>
      </c>
      <c r="F171" s="2" t="s">
        <v>38</v>
      </c>
      <c r="G171" s="3">
        <v>9954.8820000000014</v>
      </c>
      <c r="H171" s="3">
        <v>9480.840000000002</v>
      </c>
      <c r="I171" s="3">
        <v>26</v>
      </c>
    </row>
    <row r="172" spans="1:9" hidden="1" x14ac:dyDescent="0.25">
      <c r="A172" s="1">
        <v>2019</v>
      </c>
      <c r="B172" s="2" t="s">
        <v>25</v>
      </c>
      <c r="C172" s="2" t="s">
        <v>2</v>
      </c>
      <c r="D172" s="2" t="s">
        <v>13</v>
      </c>
      <c r="E172" s="2" t="s">
        <v>34</v>
      </c>
      <c r="F172" s="2" t="s">
        <v>39</v>
      </c>
      <c r="G172" s="3">
        <v>16387.629833333332</v>
      </c>
      <c r="H172" s="3">
        <v>17250.136666666665</v>
      </c>
      <c r="I172" s="3">
        <v>39</v>
      </c>
    </row>
    <row r="173" spans="1:9" hidden="1" x14ac:dyDescent="0.25">
      <c r="A173" s="1">
        <v>2019</v>
      </c>
      <c r="B173" s="2" t="s">
        <v>25</v>
      </c>
      <c r="C173" s="2" t="s">
        <v>2</v>
      </c>
      <c r="D173" s="2" t="s">
        <v>15</v>
      </c>
      <c r="E173" s="2" t="s">
        <v>33</v>
      </c>
      <c r="F173" s="2" t="s">
        <v>40</v>
      </c>
      <c r="G173" s="3">
        <v>2831.2470000000003</v>
      </c>
      <c r="H173" s="3">
        <v>3145.83</v>
      </c>
      <c r="I173" s="3">
        <v>5</v>
      </c>
    </row>
    <row r="174" spans="1:9" hidden="1" x14ac:dyDescent="0.25">
      <c r="A174" s="1">
        <v>2019</v>
      </c>
      <c r="B174" s="2" t="s">
        <v>25</v>
      </c>
      <c r="C174" s="2" t="s">
        <v>2</v>
      </c>
      <c r="D174" s="2" t="s">
        <v>15</v>
      </c>
      <c r="E174" s="2" t="s">
        <v>33</v>
      </c>
      <c r="F174" s="2" t="s">
        <v>42</v>
      </c>
      <c r="G174" s="3">
        <v>378.40143333333339</v>
      </c>
      <c r="H174" s="3">
        <v>440.00166666666672</v>
      </c>
      <c r="I174" s="3">
        <v>4</v>
      </c>
    </row>
    <row r="175" spans="1:9" hidden="1" x14ac:dyDescent="0.25">
      <c r="A175" s="1">
        <v>2019</v>
      </c>
      <c r="B175" s="2" t="s">
        <v>25</v>
      </c>
      <c r="C175" s="2" t="s">
        <v>3</v>
      </c>
      <c r="D175" s="2" t="s">
        <v>7</v>
      </c>
      <c r="E175" s="2" t="s">
        <v>33</v>
      </c>
      <c r="F175" s="2" t="s">
        <v>44</v>
      </c>
      <c r="G175" s="3">
        <v>202.1</v>
      </c>
      <c r="H175" s="3">
        <v>215</v>
      </c>
      <c r="I175" s="3">
        <v>1</v>
      </c>
    </row>
    <row r="176" spans="1:9" hidden="1" x14ac:dyDescent="0.25">
      <c r="A176" s="1">
        <v>2019</v>
      </c>
      <c r="B176" s="2" t="s">
        <v>25</v>
      </c>
      <c r="C176" s="2" t="s">
        <v>3</v>
      </c>
      <c r="D176" s="2" t="s">
        <v>7</v>
      </c>
      <c r="E176" s="2" t="s">
        <v>33</v>
      </c>
      <c r="F176" s="2" t="s">
        <v>41</v>
      </c>
      <c r="G176" s="3">
        <v>113.77</v>
      </c>
      <c r="H176" s="3">
        <v>122.33333333333333</v>
      </c>
      <c r="I176" s="3">
        <v>1</v>
      </c>
    </row>
    <row r="177" spans="1:9" hidden="1" x14ac:dyDescent="0.25">
      <c r="A177" s="1">
        <v>2019</v>
      </c>
      <c r="B177" s="2" t="s">
        <v>25</v>
      </c>
      <c r="C177" s="2" t="s">
        <v>3</v>
      </c>
      <c r="D177" s="2" t="s">
        <v>11</v>
      </c>
      <c r="E177" s="2" t="s">
        <v>33</v>
      </c>
      <c r="F177" s="2" t="s">
        <v>43</v>
      </c>
      <c r="G177" s="3">
        <v>22918.550200000005</v>
      </c>
      <c r="H177" s="3">
        <v>25751.180000000004</v>
      </c>
      <c r="I177" s="3">
        <v>71</v>
      </c>
    </row>
    <row r="178" spans="1:9" hidden="1" x14ac:dyDescent="0.25">
      <c r="A178" s="1">
        <v>2019</v>
      </c>
      <c r="B178" s="2" t="s">
        <v>25</v>
      </c>
      <c r="C178" s="2" t="s">
        <v>3</v>
      </c>
      <c r="D178" s="2" t="s">
        <v>12</v>
      </c>
      <c r="E178" s="2" t="s">
        <v>34</v>
      </c>
      <c r="F178" s="2" t="s">
        <v>37</v>
      </c>
      <c r="G178" s="3">
        <v>7927.4912499999991</v>
      </c>
      <c r="H178" s="3">
        <v>7549.9916666666659</v>
      </c>
      <c r="I178" s="3">
        <v>10</v>
      </c>
    </row>
    <row r="179" spans="1:9" hidden="1" x14ac:dyDescent="0.25">
      <c r="A179" s="1">
        <v>2019</v>
      </c>
      <c r="B179" s="2" t="s">
        <v>25</v>
      </c>
      <c r="C179" s="2" t="s">
        <v>3</v>
      </c>
      <c r="D179" s="2" t="s">
        <v>12</v>
      </c>
      <c r="E179" s="2" t="s">
        <v>34</v>
      </c>
      <c r="F179" s="2" t="s">
        <v>38</v>
      </c>
      <c r="G179" s="3">
        <v>15854.983200000001</v>
      </c>
      <c r="H179" s="3">
        <v>18874.98</v>
      </c>
      <c r="I179" s="3">
        <v>25</v>
      </c>
    </row>
    <row r="180" spans="1:9" hidden="1" x14ac:dyDescent="0.25">
      <c r="A180" s="1">
        <v>2019</v>
      </c>
      <c r="B180" s="2" t="s">
        <v>25</v>
      </c>
      <c r="C180" s="2" t="s">
        <v>3</v>
      </c>
      <c r="D180" s="2" t="s">
        <v>12</v>
      </c>
      <c r="E180" s="2" t="s">
        <v>34</v>
      </c>
      <c r="F180" s="2" t="s">
        <v>39</v>
      </c>
      <c r="G180" s="3">
        <v>10535.0098</v>
      </c>
      <c r="H180" s="3">
        <v>10750.01</v>
      </c>
      <c r="I180" s="3">
        <v>17</v>
      </c>
    </row>
    <row r="181" spans="1:9" x14ac:dyDescent="0.25">
      <c r="A181" s="1">
        <v>2019</v>
      </c>
      <c r="B181" s="2" t="s">
        <v>25</v>
      </c>
      <c r="C181" s="2" t="s">
        <v>3</v>
      </c>
      <c r="D181" s="2" t="s">
        <v>12</v>
      </c>
      <c r="E181" s="2" t="s">
        <v>33</v>
      </c>
      <c r="F181" s="2" t="s">
        <v>40</v>
      </c>
      <c r="G181" s="3">
        <v>74.8</v>
      </c>
      <c r="H181" s="3">
        <v>88</v>
      </c>
      <c r="I181" s="3">
        <v>1</v>
      </c>
    </row>
    <row r="182" spans="1:9" hidden="1" x14ac:dyDescent="0.25">
      <c r="A182" s="1">
        <v>2019</v>
      </c>
      <c r="B182" s="2" t="s">
        <v>25</v>
      </c>
      <c r="C182" s="2" t="s">
        <v>3</v>
      </c>
      <c r="D182" s="2" t="s">
        <v>12</v>
      </c>
      <c r="E182" s="2" t="s">
        <v>33</v>
      </c>
      <c r="F182" s="2" t="s">
        <v>42</v>
      </c>
      <c r="G182" s="3">
        <v>21445.656600000002</v>
      </c>
      <c r="H182" s="3">
        <v>24650.180000000004</v>
      </c>
      <c r="I182" s="3">
        <v>68</v>
      </c>
    </row>
    <row r="183" spans="1:9" hidden="1" x14ac:dyDescent="0.25">
      <c r="A183" s="1">
        <v>2019</v>
      </c>
      <c r="B183" s="2" t="s">
        <v>25</v>
      </c>
      <c r="C183" s="2" t="s">
        <v>3</v>
      </c>
      <c r="D183" s="2" t="s">
        <v>12</v>
      </c>
      <c r="E183" s="2" t="s">
        <v>33</v>
      </c>
      <c r="F183" s="2" t="s">
        <v>44</v>
      </c>
      <c r="G183" s="3">
        <v>7575.06</v>
      </c>
      <c r="H183" s="3">
        <v>7575.06</v>
      </c>
      <c r="I183" s="3">
        <v>17</v>
      </c>
    </row>
    <row r="184" spans="1:9" hidden="1" x14ac:dyDescent="0.25">
      <c r="A184" s="1">
        <v>2019</v>
      </c>
      <c r="B184" s="2" t="s">
        <v>26</v>
      </c>
      <c r="C184" s="2" t="s">
        <v>3</v>
      </c>
      <c r="D184" s="2" t="s">
        <v>12</v>
      </c>
      <c r="E184" s="2" t="s">
        <v>33</v>
      </c>
      <c r="F184" s="2" t="s">
        <v>41</v>
      </c>
      <c r="G184" s="3">
        <v>634.19929999999988</v>
      </c>
      <c r="H184" s="3">
        <v>754.99916666666661</v>
      </c>
      <c r="I184" s="3">
        <v>1</v>
      </c>
    </row>
    <row r="185" spans="1:9" hidden="1" x14ac:dyDescent="0.25">
      <c r="A185" s="1">
        <v>2019</v>
      </c>
      <c r="B185" s="2" t="s">
        <v>26</v>
      </c>
      <c r="C185" s="2" t="s">
        <v>3</v>
      </c>
      <c r="D185" s="2" t="s">
        <v>12</v>
      </c>
      <c r="E185" s="2" t="s">
        <v>33</v>
      </c>
      <c r="F185" s="2" t="s">
        <v>43</v>
      </c>
      <c r="G185" s="3">
        <v>838.50086666666675</v>
      </c>
      <c r="H185" s="3">
        <v>806.25083333333339</v>
      </c>
      <c r="I185" s="3">
        <v>2</v>
      </c>
    </row>
    <row r="186" spans="1:9" hidden="1" x14ac:dyDescent="0.25">
      <c r="A186" s="1">
        <v>2019</v>
      </c>
      <c r="B186" s="2" t="s">
        <v>26</v>
      </c>
      <c r="C186" s="2" t="s">
        <v>3</v>
      </c>
      <c r="D186" s="2" t="s">
        <v>12</v>
      </c>
      <c r="E186" s="2" t="s">
        <v>34</v>
      </c>
      <c r="F186" s="2" t="s">
        <v>37</v>
      </c>
      <c r="G186" s="3">
        <v>133.32084166666667</v>
      </c>
      <c r="H186" s="3">
        <v>132.00083333333333</v>
      </c>
      <c r="I186" s="3">
        <v>1</v>
      </c>
    </row>
    <row r="187" spans="1:9" hidden="1" x14ac:dyDescent="0.25">
      <c r="A187" s="1">
        <v>2019</v>
      </c>
      <c r="B187" s="2" t="s">
        <v>26</v>
      </c>
      <c r="C187" s="2" t="s">
        <v>1</v>
      </c>
      <c r="D187" s="2" t="s">
        <v>1</v>
      </c>
      <c r="E187" s="2" t="s">
        <v>34</v>
      </c>
      <c r="F187" s="2" t="s">
        <v>38</v>
      </c>
      <c r="G187" s="3">
        <v>1022.69</v>
      </c>
      <c r="H187" s="3">
        <v>1099.6666666666667</v>
      </c>
      <c r="I187" s="3">
        <v>7</v>
      </c>
    </row>
    <row r="188" spans="1:9" hidden="1" x14ac:dyDescent="0.25">
      <c r="A188" s="1">
        <v>2019</v>
      </c>
      <c r="B188" s="2" t="s">
        <v>26</v>
      </c>
      <c r="C188" s="2" t="s">
        <v>1</v>
      </c>
      <c r="D188" s="2" t="s">
        <v>1</v>
      </c>
      <c r="E188" s="2" t="s">
        <v>34</v>
      </c>
      <c r="F188" s="2" t="s">
        <v>39</v>
      </c>
      <c r="G188" s="3">
        <v>314.58333333333331</v>
      </c>
      <c r="H188" s="3">
        <v>314.58333333333331</v>
      </c>
      <c r="I188" s="3">
        <v>1</v>
      </c>
    </row>
    <row r="189" spans="1:9" hidden="1" x14ac:dyDescent="0.25">
      <c r="A189" s="1">
        <v>2019</v>
      </c>
      <c r="B189" s="2" t="s">
        <v>26</v>
      </c>
      <c r="C189" s="2" t="s">
        <v>1</v>
      </c>
      <c r="D189" s="2" t="s">
        <v>1</v>
      </c>
      <c r="E189" s="2" t="s">
        <v>33</v>
      </c>
      <c r="F189" s="2" t="s">
        <v>40</v>
      </c>
      <c r="G189" s="3">
        <v>16302.342749999996</v>
      </c>
      <c r="H189" s="3">
        <v>18738.324999999997</v>
      </c>
      <c r="I189" s="3">
        <v>23</v>
      </c>
    </row>
    <row r="190" spans="1:9" hidden="1" x14ac:dyDescent="0.25">
      <c r="A190" s="1">
        <v>2019</v>
      </c>
      <c r="B190" s="2" t="s">
        <v>26</v>
      </c>
      <c r="C190" s="2" t="s">
        <v>1</v>
      </c>
      <c r="D190" s="2" t="s">
        <v>53</v>
      </c>
      <c r="E190" s="2" t="s">
        <v>33</v>
      </c>
      <c r="F190" s="2" t="s">
        <v>42</v>
      </c>
      <c r="G190" s="3">
        <v>63.833700000000007</v>
      </c>
      <c r="H190" s="3">
        <v>75.992500000000007</v>
      </c>
      <c r="I190" s="3">
        <v>2</v>
      </c>
    </row>
    <row r="191" spans="1:9" hidden="1" x14ac:dyDescent="0.25">
      <c r="A191" s="1">
        <v>2019</v>
      </c>
      <c r="B191" s="2" t="s">
        <v>26</v>
      </c>
      <c r="C191" s="2" t="s">
        <v>1</v>
      </c>
      <c r="D191" s="2" t="s">
        <v>1</v>
      </c>
      <c r="E191" s="2" t="s">
        <v>33</v>
      </c>
      <c r="F191" s="2" t="s">
        <v>44</v>
      </c>
      <c r="G191" s="3">
        <v>46714.838133333324</v>
      </c>
      <c r="H191" s="3">
        <v>53085.043333333328</v>
      </c>
      <c r="I191" s="3">
        <v>82</v>
      </c>
    </row>
    <row r="192" spans="1:9" hidden="1" x14ac:dyDescent="0.25">
      <c r="A192" s="1">
        <v>2019</v>
      </c>
      <c r="B192" s="2" t="s">
        <v>26</v>
      </c>
      <c r="C192" s="2" t="s">
        <v>1</v>
      </c>
      <c r="D192" s="2" t="s">
        <v>1</v>
      </c>
      <c r="E192" s="2" t="s">
        <v>33</v>
      </c>
      <c r="F192" s="2" t="s">
        <v>41</v>
      </c>
      <c r="G192" s="3">
        <v>1794.3002000000001</v>
      </c>
      <c r="H192" s="3">
        <v>2136.0716666666667</v>
      </c>
      <c r="I192" s="3">
        <v>15</v>
      </c>
    </row>
    <row r="193" spans="1:9" hidden="1" x14ac:dyDescent="0.25">
      <c r="A193" s="1">
        <v>2019</v>
      </c>
      <c r="B193" s="2" t="s">
        <v>26</v>
      </c>
      <c r="C193" s="2" t="s">
        <v>1</v>
      </c>
      <c r="D193" s="2" t="s">
        <v>53</v>
      </c>
      <c r="E193" s="2" t="s">
        <v>33</v>
      </c>
      <c r="F193" s="2" t="s">
        <v>43</v>
      </c>
      <c r="G193" s="3">
        <v>13494.503124999999</v>
      </c>
      <c r="H193" s="3">
        <v>16258.4375</v>
      </c>
      <c r="I193" s="3">
        <v>91</v>
      </c>
    </row>
    <row r="194" spans="1:9" hidden="1" x14ac:dyDescent="0.25">
      <c r="A194" s="1">
        <v>2019</v>
      </c>
      <c r="B194" s="2" t="s">
        <v>26</v>
      </c>
      <c r="C194" s="2" t="s">
        <v>1</v>
      </c>
      <c r="D194" s="2" t="s">
        <v>53</v>
      </c>
      <c r="E194" s="2" t="s">
        <v>34</v>
      </c>
      <c r="F194" s="2" t="s">
        <v>37</v>
      </c>
      <c r="G194" s="3">
        <v>9690.0000000000018</v>
      </c>
      <c r="H194" s="3">
        <v>9500.0000000000018</v>
      </c>
      <c r="I194" s="3">
        <v>17</v>
      </c>
    </row>
    <row r="195" spans="1:9" hidden="1" x14ac:dyDescent="0.25">
      <c r="A195" s="1">
        <v>2019</v>
      </c>
      <c r="B195" s="2" t="s">
        <v>26</v>
      </c>
      <c r="C195" s="2" t="s">
        <v>1</v>
      </c>
      <c r="D195" s="2" t="s">
        <v>1</v>
      </c>
      <c r="E195" s="2" t="s">
        <v>34</v>
      </c>
      <c r="F195" s="2" t="s">
        <v>38</v>
      </c>
      <c r="G195" s="3">
        <v>61.459049999999998</v>
      </c>
      <c r="H195" s="3">
        <v>66.084999999999994</v>
      </c>
      <c r="I195" s="3">
        <v>2</v>
      </c>
    </row>
    <row r="196" spans="1:9" hidden="1" x14ac:dyDescent="0.25">
      <c r="A196" s="1">
        <v>2019</v>
      </c>
      <c r="B196" s="2" t="s">
        <v>26</v>
      </c>
      <c r="C196" s="2" t="s">
        <v>1</v>
      </c>
      <c r="D196" s="2" t="s">
        <v>1</v>
      </c>
      <c r="E196" s="2" t="s">
        <v>34</v>
      </c>
      <c r="F196" s="2" t="s">
        <v>39</v>
      </c>
      <c r="G196" s="3">
        <v>4404.164675</v>
      </c>
      <c r="H196" s="3">
        <v>5306.2224999999999</v>
      </c>
      <c r="I196" s="3">
        <v>21</v>
      </c>
    </row>
    <row r="197" spans="1:9" hidden="1" x14ac:dyDescent="0.25">
      <c r="A197" s="1">
        <v>2019</v>
      </c>
      <c r="B197" s="2" t="s">
        <v>26</v>
      </c>
      <c r="C197" s="2" t="s">
        <v>1</v>
      </c>
      <c r="D197" s="2" t="s">
        <v>1</v>
      </c>
      <c r="E197" s="2" t="s">
        <v>33</v>
      </c>
      <c r="F197" s="2" t="s">
        <v>40</v>
      </c>
      <c r="G197" s="3">
        <v>138.21045000000001</v>
      </c>
      <c r="H197" s="3">
        <v>142.48500000000001</v>
      </c>
      <c r="I197" s="3">
        <v>4</v>
      </c>
    </row>
    <row r="198" spans="1:9" hidden="1" x14ac:dyDescent="0.25">
      <c r="A198" s="1">
        <v>2019</v>
      </c>
      <c r="B198" s="2" t="s">
        <v>26</v>
      </c>
      <c r="C198" s="2" t="s">
        <v>1</v>
      </c>
      <c r="D198" s="2" t="s">
        <v>1</v>
      </c>
      <c r="E198" s="2" t="s">
        <v>33</v>
      </c>
      <c r="F198" s="2" t="s">
        <v>42</v>
      </c>
      <c r="G198" s="3">
        <v>3471.8329000000008</v>
      </c>
      <c r="H198" s="3">
        <v>4037.0150000000008</v>
      </c>
      <c r="I198" s="3">
        <v>31</v>
      </c>
    </row>
    <row r="199" spans="1:9" hidden="1" x14ac:dyDescent="0.25">
      <c r="A199" s="1">
        <v>2019</v>
      </c>
      <c r="B199" s="2" t="s">
        <v>26</v>
      </c>
      <c r="C199" s="2" t="s">
        <v>1</v>
      </c>
      <c r="D199" s="2" t="s">
        <v>53</v>
      </c>
      <c r="E199" s="2" t="s">
        <v>33</v>
      </c>
      <c r="F199" s="2" t="s">
        <v>44</v>
      </c>
      <c r="G199" s="3">
        <v>20141.886925000006</v>
      </c>
      <c r="H199" s="3">
        <v>23151.594166666673</v>
      </c>
      <c r="I199" s="3">
        <v>64</v>
      </c>
    </row>
    <row r="200" spans="1:9" hidden="1" x14ac:dyDescent="0.25">
      <c r="A200" s="1">
        <v>2019</v>
      </c>
      <c r="B200" s="2" t="s">
        <v>26</v>
      </c>
      <c r="C200" s="2" t="s">
        <v>1</v>
      </c>
      <c r="D200" s="2" t="s">
        <v>1</v>
      </c>
      <c r="E200" s="2" t="s">
        <v>33</v>
      </c>
      <c r="F200" s="2" t="s">
        <v>41</v>
      </c>
      <c r="G200" s="3">
        <v>8119.7083333333339</v>
      </c>
      <c r="H200" s="3">
        <v>8370.8333333333339</v>
      </c>
      <c r="I200" s="3">
        <v>17</v>
      </c>
    </row>
    <row r="201" spans="1:9" hidden="1" x14ac:dyDescent="0.25">
      <c r="A201" s="1">
        <v>2019</v>
      </c>
      <c r="B201" s="2" t="s">
        <v>26</v>
      </c>
      <c r="C201" s="2" t="s">
        <v>2</v>
      </c>
      <c r="D201" s="2" t="s">
        <v>9</v>
      </c>
      <c r="E201" s="2" t="s">
        <v>33</v>
      </c>
      <c r="F201" s="2" t="s">
        <v>43</v>
      </c>
      <c r="G201" s="3">
        <v>3208.7465999999999</v>
      </c>
      <c r="H201" s="3">
        <v>3145.83</v>
      </c>
      <c r="I201" s="3">
        <v>5</v>
      </c>
    </row>
    <row r="202" spans="1:9" hidden="1" x14ac:dyDescent="0.25">
      <c r="A202" s="1">
        <v>2019</v>
      </c>
      <c r="B202" s="2" t="s">
        <v>26</v>
      </c>
      <c r="C202" s="2" t="s">
        <v>2</v>
      </c>
      <c r="D202" s="2" t="s">
        <v>9</v>
      </c>
      <c r="E202" s="2" t="s">
        <v>34</v>
      </c>
      <c r="F202" s="2" t="s">
        <v>37</v>
      </c>
      <c r="G202" s="3">
        <v>2795.0026000000003</v>
      </c>
      <c r="H202" s="3">
        <v>2687.5025000000001</v>
      </c>
      <c r="I202" s="3">
        <v>5</v>
      </c>
    </row>
    <row r="203" spans="1:9" hidden="1" x14ac:dyDescent="0.25">
      <c r="A203" s="1">
        <v>2019</v>
      </c>
      <c r="B203" s="2" t="s">
        <v>26</v>
      </c>
      <c r="C203" s="2" t="s">
        <v>2</v>
      </c>
      <c r="D203" s="2" t="s">
        <v>9</v>
      </c>
      <c r="E203" s="2" t="s">
        <v>34</v>
      </c>
      <c r="F203" s="2" t="s">
        <v>38</v>
      </c>
      <c r="G203" s="3">
        <v>4881.1027999999997</v>
      </c>
      <c r="H203" s="3">
        <v>5810.8366666666661</v>
      </c>
      <c r="I203" s="3">
        <v>16</v>
      </c>
    </row>
    <row r="204" spans="1:9" hidden="1" x14ac:dyDescent="0.25">
      <c r="A204" s="1">
        <v>2019</v>
      </c>
      <c r="B204" s="2" t="s">
        <v>26</v>
      </c>
      <c r="C204" s="2" t="s">
        <v>2</v>
      </c>
      <c r="D204" s="2" t="s">
        <v>13</v>
      </c>
      <c r="E204" s="2" t="s">
        <v>34</v>
      </c>
      <c r="F204" s="2" t="s">
        <v>39</v>
      </c>
      <c r="G204" s="3">
        <v>462.65790833333324</v>
      </c>
      <c r="H204" s="3">
        <v>557.41916666666657</v>
      </c>
      <c r="I204" s="3">
        <v>1</v>
      </c>
    </row>
    <row r="205" spans="1:9" hidden="1" x14ac:dyDescent="0.25">
      <c r="A205" s="1">
        <v>2019</v>
      </c>
      <c r="B205" s="2" t="s">
        <v>26</v>
      </c>
      <c r="C205" s="2" t="s">
        <v>2</v>
      </c>
      <c r="D205" s="2" t="s">
        <v>13</v>
      </c>
      <c r="E205" s="2" t="s">
        <v>33</v>
      </c>
      <c r="F205" s="2" t="s">
        <v>40</v>
      </c>
      <c r="G205" s="3">
        <v>132.27445</v>
      </c>
      <c r="H205" s="3">
        <v>129.68083333333334</v>
      </c>
      <c r="I205" s="3">
        <v>0</v>
      </c>
    </row>
    <row r="206" spans="1:9" hidden="1" x14ac:dyDescent="0.25">
      <c r="A206" s="1">
        <v>2019</v>
      </c>
      <c r="B206" s="2" t="s">
        <v>26</v>
      </c>
      <c r="C206" s="2" t="s">
        <v>2</v>
      </c>
      <c r="D206" s="2" t="s">
        <v>13</v>
      </c>
      <c r="E206" s="2" t="s">
        <v>33</v>
      </c>
      <c r="F206" s="2" t="s">
        <v>42</v>
      </c>
      <c r="G206" s="3">
        <v>4353.7547250000007</v>
      </c>
      <c r="H206" s="3">
        <v>5375.0058333333336</v>
      </c>
      <c r="I206" s="3">
        <v>9</v>
      </c>
    </row>
    <row r="207" spans="1:9" hidden="1" x14ac:dyDescent="0.25">
      <c r="A207" s="1">
        <v>2019</v>
      </c>
      <c r="B207" s="2" t="s">
        <v>26</v>
      </c>
      <c r="C207" s="2" t="s">
        <v>2</v>
      </c>
      <c r="D207" s="2" t="s">
        <v>13</v>
      </c>
      <c r="E207" s="2" t="s">
        <v>33</v>
      </c>
      <c r="F207" s="2" t="s">
        <v>44</v>
      </c>
      <c r="G207" s="3">
        <v>11025.297675000002</v>
      </c>
      <c r="H207" s="3">
        <v>10704.172500000001</v>
      </c>
      <c r="I207" s="3">
        <v>30</v>
      </c>
    </row>
    <row r="208" spans="1:9" hidden="1" x14ac:dyDescent="0.25">
      <c r="A208" s="1">
        <v>2019</v>
      </c>
      <c r="B208" s="2" t="s">
        <v>26</v>
      </c>
      <c r="C208" s="2" t="s">
        <v>2</v>
      </c>
      <c r="D208" s="2" t="s">
        <v>15</v>
      </c>
      <c r="E208" s="2" t="s">
        <v>33</v>
      </c>
      <c r="F208" s="2" t="s">
        <v>41</v>
      </c>
      <c r="G208" s="3">
        <v>1849.7479000000001</v>
      </c>
      <c r="H208" s="3">
        <v>2202.0808333333334</v>
      </c>
      <c r="I208" s="3">
        <v>3</v>
      </c>
    </row>
    <row r="209" spans="1:9" hidden="1" x14ac:dyDescent="0.25">
      <c r="A209" s="1">
        <v>2019</v>
      </c>
      <c r="B209" s="2" t="s">
        <v>26</v>
      </c>
      <c r="C209" s="2" t="s">
        <v>2</v>
      </c>
      <c r="D209" s="2" t="s">
        <v>15</v>
      </c>
      <c r="E209" s="2" t="s">
        <v>33</v>
      </c>
      <c r="F209" s="2" t="s">
        <v>43</v>
      </c>
      <c r="G209" s="3">
        <v>1940.3765833333337</v>
      </c>
      <c r="H209" s="3">
        <v>2042.5016666666668</v>
      </c>
      <c r="I209" s="3">
        <v>4</v>
      </c>
    </row>
    <row r="210" spans="1:9" hidden="1" x14ac:dyDescent="0.25">
      <c r="A210" s="1">
        <v>2019</v>
      </c>
      <c r="B210" s="2" t="s">
        <v>26</v>
      </c>
      <c r="C210" s="2" t="s">
        <v>2</v>
      </c>
      <c r="D210" s="2" t="s">
        <v>15</v>
      </c>
      <c r="E210" s="2" t="s">
        <v>34</v>
      </c>
      <c r="F210" s="2" t="s">
        <v>37</v>
      </c>
      <c r="G210" s="3">
        <v>182.60069166666668</v>
      </c>
      <c r="H210" s="3">
        <v>220.00083333333336</v>
      </c>
      <c r="I210" s="3">
        <v>2</v>
      </c>
    </row>
    <row r="211" spans="1:9" hidden="1" x14ac:dyDescent="0.25">
      <c r="A211" s="1">
        <v>2019</v>
      </c>
      <c r="B211" s="2" t="s">
        <v>26</v>
      </c>
      <c r="C211" s="2" t="s">
        <v>3</v>
      </c>
      <c r="D211" s="2" t="s">
        <v>7</v>
      </c>
      <c r="E211" s="2" t="s">
        <v>34</v>
      </c>
      <c r="F211" s="2" t="s">
        <v>38</v>
      </c>
      <c r="G211" s="3">
        <v>39.6</v>
      </c>
      <c r="H211" s="3">
        <v>44</v>
      </c>
      <c r="I211" s="3">
        <v>1</v>
      </c>
    </row>
    <row r="212" spans="1:9" hidden="1" x14ac:dyDescent="0.25">
      <c r="A212" s="1">
        <v>2019</v>
      </c>
      <c r="B212" s="2" t="s">
        <v>26</v>
      </c>
      <c r="C212" s="2" t="s">
        <v>3</v>
      </c>
      <c r="D212" s="2" t="s">
        <v>7</v>
      </c>
      <c r="E212" s="2" t="s">
        <v>34</v>
      </c>
      <c r="F212" s="2" t="s">
        <v>39</v>
      </c>
      <c r="G212" s="3">
        <v>1954.3516833333333</v>
      </c>
      <c r="H212" s="3">
        <v>1935.0016666666668</v>
      </c>
      <c r="I212" s="3">
        <v>3</v>
      </c>
    </row>
    <row r="213" spans="1:9" x14ac:dyDescent="0.25">
      <c r="A213" s="1">
        <v>2019</v>
      </c>
      <c r="B213" s="2" t="s">
        <v>26</v>
      </c>
      <c r="C213" s="2" t="s">
        <v>3</v>
      </c>
      <c r="D213" s="2" t="s">
        <v>7</v>
      </c>
      <c r="E213" s="2" t="s">
        <v>33</v>
      </c>
      <c r="F213" s="2" t="s">
        <v>40</v>
      </c>
      <c r="G213" s="3">
        <v>107.33409999999999</v>
      </c>
      <c r="H213" s="3">
        <v>116.6675</v>
      </c>
      <c r="I213" s="3">
        <v>1</v>
      </c>
    </row>
    <row r="214" spans="1:9" hidden="1" x14ac:dyDescent="0.25">
      <c r="A214" s="1">
        <v>2019</v>
      </c>
      <c r="B214" s="2" t="s">
        <v>26</v>
      </c>
      <c r="C214" s="2" t="s">
        <v>3</v>
      </c>
      <c r="D214" s="2" t="s">
        <v>7</v>
      </c>
      <c r="E214" s="2" t="s">
        <v>33</v>
      </c>
      <c r="F214" s="2" t="s">
        <v>42</v>
      </c>
      <c r="G214" s="3">
        <v>341.31</v>
      </c>
      <c r="H214" s="3">
        <v>367</v>
      </c>
      <c r="I214" s="3">
        <v>1</v>
      </c>
    </row>
    <row r="215" spans="1:9" hidden="1" x14ac:dyDescent="0.25">
      <c r="A215" s="1">
        <v>2019</v>
      </c>
      <c r="B215" s="2" t="s">
        <v>26</v>
      </c>
      <c r="C215" s="2" t="s">
        <v>3</v>
      </c>
      <c r="D215" s="2" t="s">
        <v>11</v>
      </c>
      <c r="E215" s="2" t="s">
        <v>33</v>
      </c>
      <c r="F215" s="2" t="s">
        <v>44</v>
      </c>
      <c r="G215" s="3">
        <v>8062.5074999999997</v>
      </c>
      <c r="H215" s="3">
        <v>8062.5074999999997</v>
      </c>
      <c r="I215" s="3">
        <v>13</v>
      </c>
    </row>
    <row r="216" spans="1:9" hidden="1" x14ac:dyDescent="0.25">
      <c r="A216" s="1">
        <v>2019</v>
      </c>
      <c r="B216" s="2" t="s">
        <v>26</v>
      </c>
      <c r="C216" s="2" t="s">
        <v>3</v>
      </c>
      <c r="D216" s="2" t="s">
        <v>11</v>
      </c>
      <c r="E216" s="2" t="s">
        <v>33</v>
      </c>
      <c r="F216" s="2" t="s">
        <v>41</v>
      </c>
      <c r="G216" s="3">
        <v>247.91879166666661</v>
      </c>
      <c r="H216" s="3">
        <v>291.66916666666663</v>
      </c>
      <c r="I216" s="3">
        <v>2</v>
      </c>
    </row>
    <row r="217" spans="1:9" hidden="1" x14ac:dyDescent="0.25">
      <c r="A217" s="1">
        <v>2019</v>
      </c>
      <c r="B217" s="2" t="s">
        <v>26</v>
      </c>
      <c r="C217" s="2" t="s">
        <v>3</v>
      </c>
      <c r="D217" s="2" t="s">
        <v>11</v>
      </c>
      <c r="E217" s="2" t="s">
        <v>33</v>
      </c>
      <c r="F217" s="2" t="s">
        <v>43</v>
      </c>
      <c r="G217" s="3">
        <v>8309.4956249999996</v>
      </c>
      <c r="H217" s="3">
        <v>8746.8374999999996</v>
      </c>
      <c r="I217" s="3">
        <v>24</v>
      </c>
    </row>
    <row r="218" spans="1:9" hidden="1" x14ac:dyDescent="0.25">
      <c r="A218" s="1">
        <v>2019</v>
      </c>
      <c r="B218" s="2" t="s">
        <v>26</v>
      </c>
      <c r="C218" s="2" t="s">
        <v>3</v>
      </c>
      <c r="D218" s="2" t="s">
        <v>12</v>
      </c>
      <c r="E218" s="2" t="s">
        <v>34</v>
      </c>
      <c r="F218" s="2" t="s">
        <v>37</v>
      </c>
      <c r="G218" s="3">
        <v>156.64074166666668</v>
      </c>
      <c r="H218" s="3">
        <v>176.00083333333336</v>
      </c>
      <c r="I218" s="3">
        <v>2</v>
      </c>
    </row>
    <row r="219" spans="1:9" hidden="1" x14ac:dyDescent="0.25">
      <c r="A219" s="1">
        <v>2019</v>
      </c>
      <c r="B219" s="2" t="s">
        <v>26</v>
      </c>
      <c r="C219" s="2" t="s">
        <v>3</v>
      </c>
      <c r="D219" s="2" t="s">
        <v>12</v>
      </c>
      <c r="E219" s="2" t="s">
        <v>34</v>
      </c>
      <c r="F219" s="2" t="s">
        <v>38</v>
      </c>
      <c r="G219" s="3">
        <v>8645.3708249999981</v>
      </c>
      <c r="H219" s="3">
        <v>9500.4074999999993</v>
      </c>
      <c r="I219" s="3">
        <v>13</v>
      </c>
    </row>
    <row r="220" spans="1:9" hidden="1" x14ac:dyDescent="0.25">
      <c r="A220" s="1">
        <v>2019</v>
      </c>
      <c r="B220" s="2" t="s">
        <v>26</v>
      </c>
      <c r="C220" s="2" t="s">
        <v>3</v>
      </c>
      <c r="D220" s="2" t="s">
        <v>12</v>
      </c>
      <c r="E220" s="2" t="s">
        <v>34</v>
      </c>
      <c r="F220" s="2" t="s">
        <v>39</v>
      </c>
      <c r="G220" s="3">
        <v>120.8</v>
      </c>
      <c r="H220" s="3">
        <v>125.83333333333333</v>
      </c>
      <c r="I220" s="3">
        <v>1</v>
      </c>
    </row>
    <row r="221" spans="1:9" x14ac:dyDescent="0.25">
      <c r="A221" s="1">
        <v>2019</v>
      </c>
      <c r="B221" s="2" t="s">
        <v>26</v>
      </c>
      <c r="C221" s="2" t="s">
        <v>3</v>
      </c>
      <c r="D221" s="2" t="s">
        <v>12</v>
      </c>
      <c r="E221" s="2" t="s">
        <v>33</v>
      </c>
      <c r="F221" s="2" t="s">
        <v>40</v>
      </c>
      <c r="G221" s="3">
        <v>4515.0043750000004</v>
      </c>
      <c r="H221" s="3">
        <v>4300.0041666666666</v>
      </c>
      <c r="I221" s="3">
        <v>7</v>
      </c>
    </row>
    <row r="222" spans="1:9" hidden="1" x14ac:dyDescent="0.25">
      <c r="A222" s="1">
        <v>2019</v>
      </c>
      <c r="B222" s="2" t="s">
        <v>26</v>
      </c>
      <c r="C222" s="2" t="s">
        <v>3</v>
      </c>
      <c r="D222" s="2" t="s">
        <v>12</v>
      </c>
      <c r="E222" s="2" t="s">
        <v>33</v>
      </c>
      <c r="F222" s="2" t="s">
        <v>42</v>
      </c>
      <c r="G222" s="3">
        <v>78.271416666666667</v>
      </c>
      <c r="H222" s="3">
        <v>75.99166666666666</v>
      </c>
      <c r="I222" s="3">
        <v>2</v>
      </c>
    </row>
    <row r="223" spans="1:9" hidden="1" x14ac:dyDescent="0.25">
      <c r="A223" s="1">
        <v>2019</v>
      </c>
      <c r="B223" s="2" t="s">
        <v>26</v>
      </c>
      <c r="C223" s="2" t="s">
        <v>3</v>
      </c>
      <c r="D223" s="2" t="s">
        <v>12</v>
      </c>
      <c r="E223" s="2" t="s">
        <v>33</v>
      </c>
      <c r="F223" s="2" t="s">
        <v>44</v>
      </c>
      <c r="G223" s="3">
        <v>41.36</v>
      </c>
      <c r="H223" s="3">
        <v>44</v>
      </c>
      <c r="I223" s="3">
        <v>1</v>
      </c>
    </row>
    <row r="224" spans="1:9" hidden="1" x14ac:dyDescent="0.25">
      <c r="A224" s="1">
        <v>2019</v>
      </c>
      <c r="B224" s="2" t="s">
        <v>26</v>
      </c>
      <c r="C224" s="2" t="s">
        <v>3</v>
      </c>
      <c r="D224" s="2" t="s">
        <v>12</v>
      </c>
      <c r="E224" s="2" t="s">
        <v>33</v>
      </c>
      <c r="F224" s="2" t="s">
        <v>41</v>
      </c>
      <c r="G224" s="3">
        <v>19158.939791666668</v>
      </c>
      <c r="H224" s="3">
        <v>22539.929166666669</v>
      </c>
      <c r="I224" s="3">
        <v>62</v>
      </c>
    </row>
    <row r="225" spans="1:9" hidden="1" x14ac:dyDescent="0.25">
      <c r="A225" s="1">
        <v>2019</v>
      </c>
      <c r="B225" s="2" t="s">
        <v>26</v>
      </c>
      <c r="C225" s="2" t="s">
        <v>3</v>
      </c>
      <c r="D225" s="2" t="s">
        <v>12</v>
      </c>
      <c r="E225" s="2" t="s">
        <v>33</v>
      </c>
      <c r="F225" s="2" t="s">
        <v>43</v>
      </c>
      <c r="G225" s="3">
        <v>3412.5273000000002</v>
      </c>
      <c r="H225" s="3">
        <v>3750.03</v>
      </c>
      <c r="I225" s="3">
        <v>9</v>
      </c>
    </row>
    <row r="226" spans="1:9" hidden="1" x14ac:dyDescent="0.25">
      <c r="A226" s="1">
        <v>2019</v>
      </c>
      <c r="B226" s="2" t="s">
        <v>26</v>
      </c>
      <c r="C226" s="2" t="s">
        <v>3</v>
      </c>
      <c r="D226" s="2" t="s">
        <v>17</v>
      </c>
      <c r="E226" s="2" t="s">
        <v>34</v>
      </c>
      <c r="F226" s="2" t="s">
        <v>37</v>
      </c>
      <c r="G226" s="3">
        <v>3476.5532666666668</v>
      </c>
      <c r="H226" s="3">
        <v>3547.5033333333336</v>
      </c>
      <c r="I226" s="3">
        <v>6</v>
      </c>
    </row>
    <row r="227" spans="1:9" hidden="1" x14ac:dyDescent="0.25">
      <c r="A227" s="1">
        <v>2019</v>
      </c>
      <c r="B227" s="2" t="s">
        <v>26</v>
      </c>
      <c r="C227" s="2" t="s">
        <v>3</v>
      </c>
      <c r="D227" s="2" t="s">
        <v>17</v>
      </c>
      <c r="E227" s="2" t="s">
        <v>34</v>
      </c>
      <c r="F227" s="2" t="s">
        <v>38</v>
      </c>
      <c r="G227" s="3">
        <v>5545.943567276001</v>
      </c>
      <c r="H227" s="3">
        <v>6846.8439102172852</v>
      </c>
      <c r="I227" s="3">
        <v>19</v>
      </c>
    </row>
    <row r="228" spans="1:9" hidden="1" x14ac:dyDescent="0.25">
      <c r="A228" s="1">
        <v>2019</v>
      </c>
      <c r="B228" s="2" t="s">
        <v>27</v>
      </c>
      <c r="C228" s="2" t="s">
        <v>1</v>
      </c>
      <c r="D228" s="2" t="s">
        <v>53</v>
      </c>
      <c r="E228" s="2" t="s">
        <v>34</v>
      </c>
      <c r="F228" s="2" t="s">
        <v>39</v>
      </c>
      <c r="G228" s="3">
        <v>258</v>
      </c>
      <c r="H228" s="3">
        <v>322.5</v>
      </c>
      <c r="I228" s="3">
        <v>1</v>
      </c>
    </row>
    <row r="229" spans="1:9" hidden="1" x14ac:dyDescent="0.25">
      <c r="A229" s="1">
        <v>2019</v>
      </c>
      <c r="B229" s="2" t="s">
        <v>27</v>
      </c>
      <c r="C229" s="2" t="s">
        <v>1</v>
      </c>
      <c r="D229" s="2" t="s">
        <v>53</v>
      </c>
      <c r="E229" s="2" t="s">
        <v>33</v>
      </c>
      <c r="F229" s="2" t="s">
        <v>40</v>
      </c>
      <c r="G229" s="3">
        <v>273.60950000000003</v>
      </c>
      <c r="H229" s="3">
        <v>288.01</v>
      </c>
      <c r="I229" s="3">
        <v>2</v>
      </c>
    </row>
    <row r="230" spans="1:9" hidden="1" x14ac:dyDescent="0.25">
      <c r="A230" s="1">
        <v>2019</v>
      </c>
      <c r="B230" s="2" t="s">
        <v>27</v>
      </c>
      <c r="C230" s="2" t="s">
        <v>1</v>
      </c>
      <c r="D230" s="2" t="s">
        <v>53</v>
      </c>
      <c r="E230" s="2" t="s">
        <v>33</v>
      </c>
      <c r="F230" s="2" t="s">
        <v>42</v>
      </c>
      <c r="G230" s="3">
        <v>714.00509999999997</v>
      </c>
      <c r="H230" s="3">
        <v>700.005</v>
      </c>
      <c r="I230" s="3">
        <v>4</v>
      </c>
    </row>
    <row r="231" spans="1:9" hidden="1" x14ac:dyDescent="0.25">
      <c r="A231" s="1">
        <v>2019</v>
      </c>
      <c r="B231" s="2" t="s">
        <v>27</v>
      </c>
      <c r="C231" s="2" t="s">
        <v>1</v>
      </c>
      <c r="D231" s="2" t="s">
        <v>1</v>
      </c>
      <c r="E231" s="2" t="s">
        <v>33</v>
      </c>
      <c r="F231" s="2" t="s">
        <v>44</v>
      </c>
      <c r="G231" s="3">
        <v>166.53454999999997</v>
      </c>
      <c r="H231" s="3">
        <v>183.005</v>
      </c>
      <c r="I231" s="3">
        <v>3</v>
      </c>
    </row>
    <row r="232" spans="1:9" hidden="1" x14ac:dyDescent="0.25">
      <c r="A232" s="1">
        <v>2019</v>
      </c>
      <c r="B232" s="2" t="s">
        <v>27</v>
      </c>
      <c r="C232" s="2" t="s">
        <v>1</v>
      </c>
      <c r="D232" s="2" t="s">
        <v>1</v>
      </c>
      <c r="E232" s="2" t="s">
        <v>33</v>
      </c>
      <c r="F232" s="2" t="s">
        <v>41</v>
      </c>
      <c r="G232" s="3">
        <v>212.01675</v>
      </c>
      <c r="H232" s="3">
        <v>227.97499999999999</v>
      </c>
      <c r="I232" s="3">
        <v>6</v>
      </c>
    </row>
    <row r="233" spans="1:9" hidden="1" x14ac:dyDescent="0.25">
      <c r="A233" s="1">
        <v>2019</v>
      </c>
      <c r="B233" s="2" t="s">
        <v>27</v>
      </c>
      <c r="C233" s="2" t="s">
        <v>1</v>
      </c>
      <c r="D233" s="2" t="s">
        <v>1</v>
      </c>
      <c r="E233" s="2" t="s">
        <v>33</v>
      </c>
      <c r="F233" s="2" t="s">
        <v>43</v>
      </c>
      <c r="G233" s="3">
        <v>3082.8</v>
      </c>
      <c r="H233" s="3">
        <v>3670</v>
      </c>
      <c r="I233" s="3">
        <v>10</v>
      </c>
    </row>
    <row r="234" spans="1:9" hidden="1" x14ac:dyDescent="0.25">
      <c r="A234" s="1">
        <v>2019</v>
      </c>
      <c r="B234" s="2" t="s">
        <v>27</v>
      </c>
      <c r="C234" s="2" t="s">
        <v>2</v>
      </c>
      <c r="D234" s="2" t="s">
        <v>9</v>
      </c>
      <c r="E234" s="2" t="s">
        <v>34</v>
      </c>
      <c r="F234" s="2" t="s">
        <v>37</v>
      </c>
      <c r="G234" s="3">
        <v>1333.20505</v>
      </c>
      <c r="H234" s="3">
        <v>1320.0050000000001</v>
      </c>
      <c r="I234" s="3">
        <v>10</v>
      </c>
    </row>
    <row r="235" spans="1:9" hidden="1" x14ac:dyDescent="0.25">
      <c r="A235" s="1">
        <v>2019</v>
      </c>
      <c r="B235" s="2" t="s">
        <v>27</v>
      </c>
      <c r="C235" s="2" t="s">
        <v>3</v>
      </c>
      <c r="D235" s="2" t="s">
        <v>7</v>
      </c>
      <c r="E235" s="2" t="s">
        <v>34</v>
      </c>
      <c r="F235" s="2" t="s">
        <v>38</v>
      </c>
      <c r="G235" s="3">
        <v>623.00445000000002</v>
      </c>
      <c r="H235" s="3">
        <v>700.005</v>
      </c>
      <c r="I235" s="3">
        <v>4</v>
      </c>
    </row>
    <row r="236" spans="1:9" hidden="1" x14ac:dyDescent="0.25">
      <c r="A236" s="1">
        <v>2019</v>
      </c>
      <c r="B236" s="2" t="s">
        <v>27</v>
      </c>
      <c r="C236" s="2" t="s">
        <v>3</v>
      </c>
      <c r="D236" s="2" t="s">
        <v>11</v>
      </c>
      <c r="E236" s="2" t="s">
        <v>34</v>
      </c>
      <c r="F236" s="2" t="s">
        <v>39</v>
      </c>
      <c r="G236" s="3">
        <v>44021.290949999995</v>
      </c>
      <c r="H236" s="3">
        <v>48375.044999999998</v>
      </c>
      <c r="I236" s="3">
        <v>75</v>
      </c>
    </row>
    <row r="237" spans="1:9" x14ac:dyDescent="0.25">
      <c r="A237" s="1">
        <v>2019</v>
      </c>
      <c r="B237" s="2" t="s">
        <v>27</v>
      </c>
      <c r="C237" s="2" t="s">
        <v>3</v>
      </c>
      <c r="D237" s="2" t="s">
        <v>12</v>
      </c>
      <c r="E237" s="2" t="s">
        <v>33</v>
      </c>
      <c r="F237" s="2" t="s">
        <v>40</v>
      </c>
      <c r="G237" s="3">
        <v>204.75</v>
      </c>
      <c r="H237" s="3">
        <v>225</v>
      </c>
      <c r="I237" s="3">
        <v>1</v>
      </c>
    </row>
    <row r="238" spans="1:9" hidden="1" x14ac:dyDescent="0.25">
      <c r="A238" s="1">
        <v>2018</v>
      </c>
      <c r="B238" s="2" t="s">
        <v>6</v>
      </c>
      <c r="C238" s="2" t="s">
        <v>1</v>
      </c>
      <c r="D238" s="2" t="s">
        <v>1</v>
      </c>
      <c r="E238" s="2" t="s">
        <v>33</v>
      </c>
      <c r="F238" s="2" t="s">
        <v>42</v>
      </c>
      <c r="G238" s="3">
        <v>113.52</v>
      </c>
      <c r="H238" s="3">
        <v>132</v>
      </c>
      <c r="I238" s="3">
        <v>1</v>
      </c>
    </row>
    <row r="239" spans="1:9" hidden="1" x14ac:dyDescent="0.25">
      <c r="A239" s="1">
        <v>2018</v>
      </c>
      <c r="B239" s="2" t="s">
        <v>6</v>
      </c>
      <c r="C239" s="2" t="s">
        <v>1</v>
      </c>
      <c r="D239" s="2" t="s">
        <v>53</v>
      </c>
      <c r="E239" s="2" t="s">
        <v>33</v>
      </c>
      <c r="F239" s="2" t="s">
        <v>44</v>
      </c>
      <c r="G239" s="3">
        <v>704.44790000000012</v>
      </c>
      <c r="H239" s="3">
        <v>683.93000000000006</v>
      </c>
      <c r="I239" s="3">
        <v>18</v>
      </c>
    </row>
    <row r="240" spans="1:9" hidden="1" x14ac:dyDescent="0.25">
      <c r="A240" s="1">
        <v>2018</v>
      </c>
      <c r="B240" s="2" t="s">
        <v>6</v>
      </c>
      <c r="C240" s="2" t="s">
        <v>1</v>
      </c>
      <c r="D240" s="2" t="s">
        <v>53</v>
      </c>
      <c r="E240" s="2" t="s">
        <v>33</v>
      </c>
      <c r="F240" s="2" t="s">
        <v>41</v>
      </c>
      <c r="G240" s="3">
        <v>10010.4097</v>
      </c>
      <c r="H240" s="3">
        <v>10320.01</v>
      </c>
      <c r="I240" s="3">
        <v>16</v>
      </c>
    </row>
    <row r="241" spans="1:9" hidden="1" x14ac:dyDescent="0.25">
      <c r="A241" s="1">
        <v>2018</v>
      </c>
      <c r="B241" s="2" t="s">
        <v>6</v>
      </c>
      <c r="C241" s="2" t="s">
        <v>1</v>
      </c>
      <c r="D241" s="2" t="s">
        <v>1</v>
      </c>
      <c r="E241" s="2" t="s">
        <v>33</v>
      </c>
      <c r="F241" s="2" t="s">
        <v>43</v>
      </c>
      <c r="G241" s="3">
        <v>834.17089999999996</v>
      </c>
      <c r="H241" s="3">
        <v>859.97</v>
      </c>
      <c r="I241" s="3">
        <v>4</v>
      </c>
    </row>
    <row r="242" spans="1:9" hidden="1" x14ac:dyDescent="0.25">
      <c r="A242" s="1">
        <v>2018</v>
      </c>
      <c r="B242" s="2" t="s">
        <v>6</v>
      </c>
      <c r="C242" s="2" t="s">
        <v>1</v>
      </c>
      <c r="D242" s="2" t="s">
        <v>1</v>
      </c>
      <c r="E242" s="2" t="s">
        <v>34</v>
      </c>
      <c r="F242" s="2" t="s">
        <v>37</v>
      </c>
      <c r="G242" s="3">
        <v>4313.7686000000003</v>
      </c>
      <c r="H242" s="3">
        <v>5016.01</v>
      </c>
      <c r="I242" s="3">
        <v>38</v>
      </c>
    </row>
    <row r="243" spans="1:9" hidden="1" x14ac:dyDescent="0.25">
      <c r="A243" s="1">
        <v>2018</v>
      </c>
      <c r="B243" s="2" t="s">
        <v>6</v>
      </c>
      <c r="C243" s="2" t="s">
        <v>2</v>
      </c>
      <c r="D243" s="2" t="s">
        <v>9</v>
      </c>
      <c r="E243" s="2" t="s">
        <v>34</v>
      </c>
      <c r="F243" s="2" t="s">
        <v>38</v>
      </c>
      <c r="G243" s="3">
        <v>27090.0252</v>
      </c>
      <c r="H243" s="3">
        <v>32250.03</v>
      </c>
      <c r="I243" s="3">
        <v>50</v>
      </c>
    </row>
    <row r="244" spans="1:9" hidden="1" x14ac:dyDescent="0.25">
      <c r="A244" s="1">
        <v>2018</v>
      </c>
      <c r="B244" s="2" t="s">
        <v>6</v>
      </c>
      <c r="C244" s="2" t="s">
        <v>2</v>
      </c>
      <c r="D244" s="2" t="s">
        <v>13</v>
      </c>
      <c r="E244" s="2" t="s">
        <v>34</v>
      </c>
      <c r="F244" s="2" t="s">
        <v>39</v>
      </c>
      <c r="G244" s="3">
        <v>29360.016000000007</v>
      </c>
      <c r="H244" s="3">
        <v>36700.020000000004</v>
      </c>
      <c r="I244" s="3">
        <v>100</v>
      </c>
    </row>
    <row r="245" spans="1:9" hidden="1" x14ac:dyDescent="0.25">
      <c r="A245" s="1">
        <v>2018</v>
      </c>
      <c r="B245" s="2" t="s">
        <v>6</v>
      </c>
      <c r="C245" s="2" t="s">
        <v>3</v>
      </c>
      <c r="D245" s="2" t="s">
        <v>11</v>
      </c>
      <c r="E245" s="2" t="s">
        <v>33</v>
      </c>
      <c r="F245" s="2" t="s">
        <v>40</v>
      </c>
      <c r="G245" s="3">
        <v>38406.568200000002</v>
      </c>
      <c r="H245" s="3">
        <v>42205.020000000004</v>
      </c>
      <c r="I245" s="3">
        <v>115</v>
      </c>
    </row>
    <row r="246" spans="1:9" hidden="1" x14ac:dyDescent="0.25">
      <c r="A246" s="1">
        <v>2018</v>
      </c>
      <c r="B246" s="2" t="s">
        <v>6</v>
      </c>
      <c r="C246" s="2" t="s">
        <v>3</v>
      </c>
      <c r="D246" s="2" t="s">
        <v>12</v>
      </c>
      <c r="E246" s="2" t="s">
        <v>33</v>
      </c>
      <c r="F246" s="2" t="s">
        <v>42</v>
      </c>
      <c r="G246" s="3">
        <v>40248.041600000004</v>
      </c>
      <c r="H246" s="3">
        <v>38700.04</v>
      </c>
      <c r="I246" s="3">
        <v>60</v>
      </c>
    </row>
    <row r="247" spans="1:9" hidden="1" x14ac:dyDescent="0.25">
      <c r="A247" s="1">
        <v>2018</v>
      </c>
      <c r="B247" s="2" t="s">
        <v>6</v>
      </c>
      <c r="C247" s="2" t="s">
        <v>3</v>
      </c>
      <c r="D247" s="2" t="s">
        <v>12</v>
      </c>
      <c r="E247" s="2" t="s">
        <v>33</v>
      </c>
      <c r="F247" s="2" t="s">
        <v>44</v>
      </c>
      <c r="G247" s="3">
        <v>469.62849999999997</v>
      </c>
      <c r="H247" s="3">
        <v>455.95</v>
      </c>
      <c r="I247" s="3">
        <v>12</v>
      </c>
    </row>
    <row r="248" spans="1:9" hidden="1" x14ac:dyDescent="0.25">
      <c r="A248" s="1">
        <v>2018</v>
      </c>
      <c r="B248" s="2" t="s">
        <v>6</v>
      </c>
      <c r="C248" s="2" t="s">
        <v>3</v>
      </c>
      <c r="D248" s="2" t="s">
        <v>17</v>
      </c>
      <c r="E248" s="2" t="s">
        <v>33</v>
      </c>
      <c r="F248" s="2" t="s">
        <v>41</v>
      </c>
      <c r="G248" s="3">
        <v>3173.4</v>
      </c>
      <c r="H248" s="3">
        <v>3870</v>
      </c>
      <c r="I248" s="3">
        <v>6</v>
      </c>
    </row>
    <row r="249" spans="1:9" hidden="1" x14ac:dyDescent="0.25">
      <c r="A249" s="1">
        <v>2018</v>
      </c>
      <c r="B249" s="2" t="s">
        <v>14</v>
      </c>
      <c r="C249" s="2" t="s">
        <v>3</v>
      </c>
      <c r="D249" s="2" t="s">
        <v>12</v>
      </c>
      <c r="E249" s="2" t="s">
        <v>33</v>
      </c>
      <c r="F249" s="2" t="s">
        <v>43</v>
      </c>
      <c r="G249" s="3">
        <v>9384.7597000000005</v>
      </c>
      <c r="H249" s="3">
        <v>9675.01</v>
      </c>
      <c r="I249" s="3">
        <v>15</v>
      </c>
    </row>
    <row r="250" spans="1:9" hidden="1" x14ac:dyDescent="0.25">
      <c r="A250" s="1">
        <v>2018</v>
      </c>
      <c r="B250" s="2" t="s">
        <v>14</v>
      </c>
      <c r="C250" s="2" t="s">
        <v>1</v>
      </c>
      <c r="D250" s="2" t="s">
        <v>1</v>
      </c>
      <c r="E250" s="2" t="s">
        <v>34</v>
      </c>
      <c r="F250" s="2" t="s">
        <v>37</v>
      </c>
      <c r="G250" s="3">
        <v>61909.934399999998</v>
      </c>
      <c r="H250" s="3">
        <v>75499.92</v>
      </c>
      <c r="I250" s="3">
        <v>100</v>
      </c>
    </row>
    <row r="251" spans="1:9" hidden="1" x14ac:dyDescent="0.25">
      <c r="A251" s="1">
        <v>2018</v>
      </c>
      <c r="B251" s="2" t="s">
        <v>14</v>
      </c>
      <c r="C251" s="2" t="s">
        <v>1</v>
      </c>
      <c r="D251" s="2" t="s">
        <v>53</v>
      </c>
      <c r="E251" s="2" t="s">
        <v>34</v>
      </c>
      <c r="F251" s="2" t="s">
        <v>38</v>
      </c>
      <c r="G251" s="3">
        <v>12642.009799999998</v>
      </c>
      <c r="H251" s="3">
        <v>12900.009999999998</v>
      </c>
      <c r="I251" s="3">
        <v>20</v>
      </c>
    </row>
    <row r="252" spans="1:9" hidden="1" x14ac:dyDescent="0.25">
      <c r="A252" s="1">
        <v>2018</v>
      </c>
      <c r="B252" s="2" t="s">
        <v>14</v>
      </c>
      <c r="C252" s="2" t="s">
        <v>1</v>
      </c>
      <c r="D252" s="2" t="s">
        <v>53</v>
      </c>
      <c r="E252" s="2" t="s">
        <v>34</v>
      </c>
      <c r="F252" s="2" t="s">
        <v>39</v>
      </c>
      <c r="G252" s="3">
        <v>50.02</v>
      </c>
      <c r="H252" s="3">
        <v>61</v>
      </c>
      <c r="I252" s="3">
        <v>1</v>
      </c>
    </row>
    <row r="253" spans="1:9" hidden="1" x14ac:dyDescent="0.25">
      <c r="A253" s="1">
        <v>2018</v>
      </c>
      <c r="B253" s="2" t="s">
        <v>14</v>
      </c>
      <c r="C253" s="2" t="s">
        <v>1</v>
      </c>
      <c r="D253" s="2" t="s">
        <v>53</v>
      </c>
      <c r="E253" s="2" t="s">
        <v>33</v>
      </c>
      <c r="F253" s="2" t="s">
        <v>40</v>
      </c>
      <c r="G253" s="3">
        <v>54618.741899999994</v>
      </c>
      <c r="H253" s="3">
        <v>58729.829999999994</v>
      </c>
      <c r="I253" s="3">
        <v>222</v>
      </c>
    </row>
    <row r="254" spans="1:9" hidden="1" x14ac:dyDescent="0.25">
      <c r="A254" s="1">
        <v>2018</v>
      </c>
      <c r="B254" s="2" t="s">
        <v>14</v>
      </c>
      <c r="C254" s="2" t="s">
        <v>1</v>
      </c>
      <c r="D254" s="2" t="s">
        <v>1</v>
      </c>
      <c r="E254" s="2" t="s">
        <v>33</v>
      </c>
      <c r="F254" s="2" t="s">
        <v>42</v>
      </c>
      <c r="G254" s="3">
        <v>739.2</v>
      </c>
      <c r="H254" s="3">
        <v>924</v>
      </c>
      <c r="I254" s="3">
        <v>7</v>
      </c>
    </row>
    <row r="255" spans="1:9" hidden="1" x14ac:dyDescent="0.25">
      <c r="A255" s="1">
        <v>2018</v>
      </c>
      <c r="B255" s="2" t="s">
        <v>14</v>
      </c>
      <c r="C255" s="2" t="s">
        <v>1</v>
      </c>
      <c r="D255" s="2" t="s">
        <v>1</v>
      </c>
      <c r="E255" s="2" t="s">
        <v>33</v>
      </c>
      <c r="F255" s="2" t="s">
        <v>44</v>
      </c>
      <c r="G255" s="3">
        <v>14834.1486</v>
      </c>
      <c r="H255" s="3">
        <v>17249.010000000002</v>
      </c>
      <c r="I255" s="3">
        <v>47</v>
      </c>
    </row>
    <row r="256" spans="1:9" hidden="1" x14ac:dyDescent="0.25">
      <c r="A256" s="1">
        <v>2018</v>
      </c>
      <c r="B256" s="2" t="s">
        <v>14</v>
      </c>
      <c r="C256" s="2" t="s">
        <v>2</v>
      </c>
      <c r="D256" s="2" t="s">
        <v>13</v>
      </c>
      <c r="E256" s="2" t="s">
        <v>33</v>
      </c>
      <c r="F256" s="2" t="s">
        <v>41</v>
      </c>
      <c r="G256" s="3">
        <v>85052.301500000001</v>
      </c>
      <c r="H256" s="3">
        <v>82575.05</v>
      </c>
      <c r="I256" s="3">
        <v>225</v>
      </c>
    </row>
    <row r="257" spans="1:9" hidden="1" x14ac:dyDescent="0.25">
      <c r="A257" s="1">
        <v>2018</v>
      </c>
      <c r="B257" s="2" t="s">
        <v>14</v>
      </c>
      <c r="C257" s="2" t="s">
        <v>2</v>
      </c>
      <c r="D257" s="2" t="s">
        <v>13</v>
      </c>
      <c r="E257" s="2" t="s">
        <v>33</v>
      </c>
      <c r="F257" s="2" t="s">
        <v>43</v>
      </c>
      <c r="G257" s="3">
        <v>17460.1358</v>
      </c>
      <c r="H257" s="3">
        <v>18000.14</v>
      </c>
      <c r="I257" s="3">
        <v>40</v>
      </c>
    </row>
    <row r="258" spans="1:9" hidden="1" x14ac:dyDescent="0.25">
      <c r="A258" s="1">
        <v>2018</v>
      </c>
      <c r="B258" s="2" t="s">
        <v>14</v>
      </c>
      <c r="C258" s="2" t="s">
        <v>3</v>
      </c>
      <c r="D258" s="2" t="s">
        <v>7</v>
      </c>
      <c r="E258" s="2" t="s">
        <v>34</v>
      </c>
      <c r="F258" s="2" t="s">
        <v>37</v>
      </c>
      <c r="G258" s="3">
        <v>549.12</v>
      </c>
      <c r="H258" s="3">
        <v>528</v>
      </c>
      <c r="I258" s="3">
        <v>4</v>
      </c>
    </row>
    <row r="259" spans="1:9" hidden="1" x14ac:dyDescent="0.25">
      <c r="A259" s="1">
        <v>2018</v>
      </c>
      <c r="B259" s="2" t="s">
        <v>14</v>
      </c>
      <c r="C259" s="2" t="s">
        <v>3</v>
      </c>
      <c r="D259" s="2" t="s">
        <v>12</v>
      </c>
      <c r="E259" s="2" t="s">
        <v>34</v>
      </c>
      <c r="F259" s="2" t="s">
        <v>38</v>
      </c>
      <c r="G259" s="3">
        <v>61920.0576</v>
      </c>
      <c r="H259" s="3">
        <v>64500.06</v>
      </c>
      <c r="I259" s="3">
        <v>100</v>
      </c>
    </row>
    <row r="260" spans="1:9" hidden="1" x14ac:dyDescent="0.25">
      <c r="A260" s="1">
        <v>2018</v>
      </c>
      <c r="B260" s="2" t="s">
        <v>16</v>
      </c>
      <c r="C260" s="2" t="s">
        <v>3</v>
      </c>
      <c r="D260" s="2" t="s">
        <v>12</v>
      </c>
      <c r="E260" s="2" t="s">
        <v>34</v>
      </c>
      <c r="F260" s="2" t="s">
        <v>39</v>
      </c>
      <c r="G260" s="3">
        <v>7519.7916999999989</v>
      </c>
      <c r="H260" s="3">
        <v>9059.99</v>
      </c>
      <c r="I260" s="3">
        <v>12</v>
      </c>
    </row>
    <row r="261" spans="1:9" hidden="1" x14ac:dyDescent="0.25">
      <c r="A261" s="1">
        <v>2018</v>
      </c>
      <c r="B261" s="2" t="s">
        <v>16</v>
      </c>
      <c r="C261" s="2" t="s">
        <v>1</v>
      </c>
      <c r="D261" s="2" t="s">
        <v>1</v>
      </c>
      <c r="E261" s="2" t="s">
        <v>33</v>
      </c>
      <c r="F261" s="2" t="s">
        <v>40</v>
      </c>
      <c r="G261" s="3">
        <v>1585.5</v>
      </c>
      <c r="H261" s="3">
        <v>1510</v>
      </c>
      <c r="I261" s="3">
        <v>2</v>
      </c>
    </row>
    <row r="262" spans="1:9" hidden="1" x14ac:dyDescent="0.25">
      <c r="A262" s="1">
        <v>2018</v>
      </c>
      <c r="B262" s="2" t="s">
        <v>16</v>
      </c>
      <c r="C262" s="2" t="s">
        <v>1</v>
      </c>
      <c r="D262" s="2" t="s">
        <v>53</v>
      </c>
      <c r="E262" s="2" t="s">
        <v>33</v>
      </c>
      <c r="F262" s="2" t="s">
        <v>42</v>
      </c>
      <c r="G262" s="3">
        <v>23220.019999999997</v>
      </c>
      <c r="H262" s="3">
        <v>23220.019999999997</v>
      </c>
      <c r="I262" s="3">
        <v>36</v>
      </c>
    </row>
    <row r="263" spans="1:9" hidden="1" x14ac:dyDescent="0.25">
      <c r="A263" s="1">
        <v>2018</v>
      </c>
      <c r="B263" s="2" t="s">
        <v>16</v>
      </c>
      <c r="C263" s="2" t="s">
        <v>1</v>
      </c>
      <c r="D263" s="2" t="s">
        <v>53</v>
      </c>
      <c r="E263" s="2" t="s">
        <v>33</v>
      </c>
      <c r="F263" s="2" t="s">
        <v>44</v>
      </c>
      <c r="G263" s="3">
        <v>3326.4105000000004</v>
      </c>
      <c r="H263" s="3">
        <v>3168.01</v>
      </c>
      <c r="I263" s="3">
        <v>24</v>
      </c>
    </row>
    <row r="264" spans="1:9" hidden="1" x14ac:dyDescent="0.25">
      <c r="A264" s="1">
        <v>2018</v>
      </c>
      <c r="B264" s="2" t="s">
        <v>16</v>
      </c>
      <c r="C264" s="2" t="s">
        <v>1</v>
      </c>
      <c r="D264" s="2" t="s">
        <v>53</v>
      </c>
      <c r="E264" s="2" t="s">
        <v>33</v>
      </c>
      <c r="F264" s="2" t="s">
        <v>41</v>
      </c>
      <c r="G264" s="3">
        <v>55971.200300000004</v>
      </c>
      <c r="H264" s="3">
        <v>55417.030000000006</v>
      </c>
      <c r="I264" s="3">
        <v>151</v>
      </c>
    </row>
    <row r="265" spans="1:9" hidden="1" x14ac:dyDescent="0.25">
      <c r="A265" s="1">
        <v>2018</v>
      </c>
      <c r="B265" s="2" t="s">
        <v>16</v>
      </c>
      <c r="C265" s="2" t="s">
        <v>2</v>
      </c>
      <c r="D265" s="2" t="s">
        <v>13</v>
      </c>
      <c r="E265" s="2" t="s">
        <v>33</v>
      </c>
      <c r="F265" s="2" t="s">
        <v>43</v>
      </c>
      <c r="G265" s="3">
        <v>32572.540400000002</v>
      </c>
      <c r="H265" s="3">
        <v>32250.04</v>
      </c>
      <c r="I265" s="3">
        <v>50</v>
      </c>
    </row>
    <row r="266" spans="1:9" hidden="1" x14ac:dyDescent="0.25">
      <c r="A266" s="1">
        <v>2018</v>
      </c>
      <c r="B266" s="2" t="s">
        <v>16</v>
      </c>
      <c r="C266" s="2" t="s">
        <v>2</v>
      </c>
      <c r="D266" s="2" t="s">
        <v>13</v>
      </c>
      <c r="E266" s="2" t="s">
        <v>34</v>
      </c>
      <c r="F266" s="2" t="s">
        <v>37</v>
      </c>
      <c r="G266" s="3">
        <v>2534.4096000000004</v>
      </c>
      <c r="H266" s="3">
        <v>2640.01</v>
      </c>
      <c r="I266" s="3">
        <v>20</v>
      </c>
    </row>
    <row r="267" spans="1:9" hidden="1" x14ac:dyDescent="0.25">
      <c r="A267" s="1">
        <v>2018</v>
      </c>
      <c r="B267" s="2" t="s">
        <v>16</v>
      </c>
      <c r="C267" s="2" t="s">
        <v>2</v>
      </c>
      <c r="D267" s="2" t="s">
        <v>13</v>
      </c>
      <c r="E267" s="2" t="s">
        <v>34</v>
      </c>
      <c r="F267" s="2" t="s">
        <v>38</v>
      </c>
      <c r="G267" s="3">
        <v>56151.030599999998</v>
      </c>
      <c r="H267" s="3">
        <v>55050.03</v>
      </c>
      <c r="I267" s="3">
        <v>150</v>
      </c>
    </row>
    <row r="268" spans="1:9" hidden="1" x14ac:dyDescent="0.25">
      <c r="A268" s="1">
        <v>2018</v>
      </c>
      <c r="B268" s="2" t="s">
        <v>16</v>
      </c>
      <c r="C268" s="2" t="s">
        <v>3</v>
      </c>
      <c r="D268" s="2" t="s">
        <v>12</v>
      </c>
      <c r="E268" s="2" t="s">
        <v>34</v>
      </c>
      <c r="F268" s="2" t="s">
        <v>39</v>
      </c>
      <c r="G268" s="3">
        <v>33597.464399999997</v>
      </c>
      <c r="H268" s="3">
        <v>37749.96</v>
      </c>
      <c r="I268" s="3">
        <v>50</v>
      </c>
    </row>
    <row r="269" spans="1:9" hidden="1" x14ac:dyDescent="0.25">
      <c r="A269" s="1">
        <v>2018</v>
      </c>
      <c r="B269" s="2" t="s">
        <v>16</v>
      </c>
      <c r="C269" s="2" t="s">
        <v>3</v>
      </c>
      <c r="D269" s="2" t="s">
        <v>12</v>
      </c>
      <c r="E269" s="2" t="s">
        <v>33</v>
      </c>
      <c r="F269" s="2" t="s">
        <v>40</v>
      </c>
      <c r="G269" s="3">
        <v>506.88</v>
      </c>
      <c r="H269" s="3">
        <v>528</v>
      </c>
      <c r="I269" s="3">
        <v>4</v>
      </c>
    </row>
    <row r="270" spans="1:9" hidden="1" x14ac:dyDescent="0.25">
      <c r="A270" s="1">
        <v>2018</v>
      </c>
      <c r="B270" s="2" t="s">
        <v>18</v>
      </c>
      <c r="C270" s="2" t="s">
        <v>1</v>
      </c>
      <c r="D270" s="2" t="s">
        <v>53</v>
      </c>
      <c r="E270" s="2" t="s">
        <v>33</v>
      </c>
      <c r="F270" s="2" t="s">
        <v>42</v>
      </c>
      <c r="G270" s="3">
        <v>1494.9</v>
      </c>
      <c r="H270" s="3">
        <v>1510</v>
      </c>
      <c r="I270" s="3">
        <v>2</v>
      </c>
    </row>
    <row r="271" spans="1:9" hidden="1" x14ac:dyDescent="0.25">
      <c r="A271" s="1">
        <v>2018</v>
      </c>
      <c r="B271" s="2" t="s">
        <v>18</v>
      </c>
      <c r="C271" s="2" t="s">
        <v>1</v>
      </c>
      <c r="D271" s="2" t="s">
        <v>1</v>
      </c>
      <c r="E271" s="2" t="s">
        <v>33</v>
      </c>
      <c r="F271" s="2" t="s">
        <v>44</v>
      </c>
      <c r="G271" s="3">
        <v>196.06279999999998</v>
      </c>
      <c r="H271" s="3">
        <v>227.98</v>
      </c>
      <c r="I271" s="3">
        <v>6</v>
      </c>
    </row>
    <row r="272" spans="1:9" hidden="1" x14ac:dyDescent="0.25">
      <c r="A272" s="1">
        <v>2018</v>
      </c>
      <c r="B272" s="2" t="s">
        <v>18</v>
      </c>
      <c r="C272" s="2" t="s">
        <v>1</v>
      </c>
      <c r="D272" s="2" t="s">
        <v>1</v>
      </c>
      <c r="E272" s="2" t="s">
        <v>33</v>
      </c>
      <c r="F272" s="2" t="s">
        <v>41</v>
      </c>
      <c r="G272" s="3">
        <v>13274.109799999998</v>
      </c>
      <c r="H272" s="3">
        <v>13545.009999999998</v>
      </c>
      <c r="I272" s="3">
        <v>21</v>
      </c>
    </row>
    <row r="273" spans="1:9" hidden="1" x14ac:dyDescent="0.25">
      <c r="A273" s="1">
        <v>2018</v>
      </c>
      <c r="B273" s="2" t="s">
        <v>18</v>
      </c>
      <c r="C273" s="2" t="s">
        <v>1</v>
      </c>
      <c r="D273" s="2" t="s">
        <v>1</v>
      </c>
      <c r="E273" s="2" t="s">
        <v>33</v>
      </c>
      <c r="F273" s="2" t="s">
        <v>43</v>
      </c>
      <c r="G273" s="3">
        <v>1658.9376000000002</v>
      </c>
      <c r="H273" s="3">
        <v>1728.06</v>
      </c>
      <c r="I273" s="3">
        <v>12</v>
      </c>
    </row>
    <row r="274" spans="1:9" hidden="1" x14ac:dyDescent="0.25">
      <c r="A274" s="1">
        <v>2018</v>
      </c>
      <c r="B274" s="2" t="s">
        <v>18</v>
      </c>
      <c r="C274" s="2" t="s">
        <v>1</v>
      </c>
      <c r="D274" s="2" t="s">
        <v>1</v>
      </c>
      <c r="E274" s="2" t="s">
        <v>34</v>
      </c>
      <c r="F274" s="2" t="s">
        <v>37</v>
      </c>
      <c r="G274" s="3">
        <v>1344.0095999999999</v>
      </c>
      <c r="H274" s="3">
        <v>1400.01</v>
      </c>
      <c r="I274" s="3">
        <v>8</v>
      </c>
    </row>
    <row r="275" spans="1:9" hidden="1" x14ac:dyDescent="0.25">
      <c r="A275" s="1">
        <v>2018</v>
      </c>
      <c r="B275" s="2" t="s">
        <v>18</v>
      </c>
      <c r="C275" s="2" t="s">
        <v>1</v>
      </c>
      <c r="D275" s="2" t="s">
        <v>1</v>
      </c>
      <c r="E275" s="2" t="s">
        <v>34</v>
      </c>
      <c r="F275" s="2" t="s">
        <v>38</v>
      </c>
      <c r="G275" s="3">
        <v>361.1832</v>
      </c>
      <c r="H275" s="3">
        <v>429.98</v>
      </c>
      <c r="I275" s="3">
        <v>2</v>
      </c>
    </row>
    <row r="276" spans="1:9" hidden="1" x14ac:dyDescent="0.25">
      <c r="A276" s="1">
        <v>2018</v>
      </c>
      <c r="B276" s="2" t="s">
        <v>18</v>
      </c>
      <c r="C276" s="2" t="s">
        <v>1</v>
      </c>
      <c r="D276" s="2" t="s">
        <v>53</v>
      </c>
      <c r="E276" s="2" t="s">
        <v>34</v>
      </c>
      <c r="F276" s="2" t="s">
        <v>39</v>
      </c>
      <c r="G276" s="3">
        <v>134.63999999999999</v>
      </c>
      <c r="H276" s="3">
        <v>132</v>
      </c>
      <c r="I276" s="3">
        <v>1</v>
      </c>
    </row>
    <row r="277" spans="1:9" hidden="1" x14ac:dyDescent="0.25">
      <c r="A277" s="1">
        <v>2018</v>
      </c>
      <c r="B277" s="2" t="s">
        <v>18</v>
      </c>
      <c r="C277" s="2" t="s">
        <v>1</v>
      </c>
      <c r="D277" s="2" t="s">
        <v>53</v>
      </c>
      <c r="E277" s="2" t="s">
        <v>33</v>
      </c>
      <c r="F277" s="2" t="s">
        <v>40</v>
      </c>
      <c r="G277" s="3">
        <v>297.27</v>
      </c>
      <c r="H277" s="3">
        <v>367</v>
      </c>
      <c r="I277" s="3">
        <v>1</v>
      </c>
    </row>
    <row r="278" spans="1:9" hidden="1" x14ac:dyDescent="0.25">
      <c r="A278" s="1">
        <v>2018</v>
      </c>
      <c r="B278" s="2" t="s">
        <v>18</v>
      </c>
      <c r="C278" s="2" t="s">
        <v>1</v>
      </c>
      <c r="D278" s="2" t="s">
        <v>1</v>
      </c>
      <c r="E278" s="2" t="s">
        <v>33</v>
      </c>
      <c r="F278" s="2" t="s">
        <v>42</v>
      </c>
      <c r="G278" s="3">
        <v>1417.5104999999999</v>
      </c>
      <c r="H278" s="3">
        <v>1350.01</v>
      </c>
      <c r="I278" s="3">
        <v>3</v>
      </c>
    </row>
    <row r="279" spans="1:9" hidden="1" x14ac:dyDescent="0.25">
      <c r="A279" s="1">
        <v>2018</v>
      </c>
      <c r="B279" s="2" t="s">
        <v>18</v>
      </c>
      <c r="C279" s="2" t="s">
        <v>2</v>
      </c>
      <c r="D279" s="2" t="s">
        <v>13</v>
      </c>
      <c r="E279" s="2" t="s">
        <v>33</v>
      </c>
      <c r="F279" s="2" t="s">
        <v>44</v>
      </c>
      <c r="G279" s="3">
        <v>19350.1548</v>
      </c>
      <c r="H279" s="3">
        <v>22500.18</v>
      </c>
      <c r="I279" s="3">
        <v>50</v>
      </c>
    </row>
    <row r="280" spans="1:9" hidden="1" x14ac:dyDescent="0.25">
      <c r="A280" s="1">
        <v>2018</v>
      </c>
      <c r="B280" s="2" t="s">
        <v>18</v>
      </c>
      <c r="C280" s="2" t="s">
        <v>3</v>
      </c>
      <c r="D280" s="2" t="s">
        <v>7</v>
      </c>
      <c r="E280" s="2" t="s">
        <v>33</v>
      </c>
      <c r="F280" s="2" t="s">
        <v>41</v>
      </c>
      <c r="G280" s="3">
        <v>1264.2</v>
      </c>
      <c r="H280" s="3">
        <v>1290</v>
      </c>
      <c r="I280" s="3">
        <v>2</v>
      </c>
    </row>
    <row r="281" spans="1:9" hidden="1" x14ac:dyDescent="0.25">
      <c r="A281" s="1">
        <v>2018</v>
      </c>
      <c r="B281" s="2" t="s">
        <v>18</v>
      </c>
      <c r="C281" s="2" t="s">
        <v>3</v>
      </c>
      <c r="D281" s="2" t="s">
        <v>12</v>
      </c>
      <c r="E281" s="2" t="s">
        <v>33</v>
      </c>
      <c r="F281" s="2" t="s">
        <v>43</v>
      </c>
      <c r="G281" s="3">
        <v>6321.0097999999998</v>
      </c>
      <c r="H281" s="3">
        <v>6450.0099999999993</v>
      </c>
      <c r="I281" s="3">
        <v>10</v>
      </c>
    </row>
    <row r="282" spans="1:9" hidden="1" x14ac:dyDescent="0.25">
      <c r="A282" s="1">
        <v>2018</v>
      </c>
      <c r="B282" s="2" t="s">
        <v>18</v>
      </c>
      <c r="C282" s="2" t="s">
        <v>3</v>
      </c>
      <c r="D282" s="2" t="s">
        <v>12</v>
      </c>
      <c r="E282" s="2" t="s">
        <v>34</v>
      </c>
      <c r="F282" s="2" t="s">
        <v>37</v>
      </c>
      <c r="G282" s="3">
        <v>1134.03</v>
      </c>
      <c r="H282" s="3">
        <v>1101</v>
      </c>
      <c r="I282" s="3">
        <v>3</v>
      </c>
    </row>
    <row r="283" spans="1:9" hidden="1" x14ac:dyDescent="0.25">
      <c r="A283" s="1">
        <v>2018</v>
      </c>
      <c r="B283" s="2" t="s">
        <v>18</v>
      </c>
      <c r="C283" s="2" t="s">
        <v>3</v>
      </c>
      <c r="D283" s="2" t="s">
        <v>17</v>
      </c>
      <c r="E283" s="2" t="s">
        <v>34</v>
      </c>
      <c r="F283" s="2" t="s">
        <v>38</v>
      </c>
      <c r="G283" s="3">
        <v>70659.429153442383</v>
      </c>
      <c r="H283" s="3">
        <v>82162.126922607422</v>
      </c>
      <c r="I283" s="3">
        <v>225</v>
      </c>
    </row>
    <row r="284" spans="1:9" hidden="1" x14ac:dyDescent="0.25">
      <c r="A284" s="1">
        <v>2018</v>
      </c>
      <c r="B284" s="2" t="s">
        <v>20</v>
      </c>
      <c r="C284" s="2" t="s">
        <v>3</v>
      </c>
      <c r="D284" s="2" t="s">
        <v>12</v>
      </c>
      <c r="E284" s="2" t="s">
        <v>34</v>
      </c>
      <c r="F284" s="2" t="s">
        <v>39</v>
      </c>
      <c r="G284" s="3">
        <v>1425.6089999999999</v>
      </c>
      <c r="H284" s="3">
        <v>1584.01</v>
      </c>
      <c r="I284" s="3">
        <v>12</v>
      </c>
    </row>
    <row r="285" spans="1:9" hidden="1" x14ac:dyDescent="0.25">
      <c r="A285" s="1">
        <v>2018</v>
      </c>
      <c r="B285" s="2" t="s">
        <v>20</v>
      </c>
      <c r="C285" s="2" t="s">
        <v>1</v>
      </c>
      <c r="D285" s="2" t="s">
        <v>1</v>
      </c>
      <c r="E285" s="2" t="s">
        <v>33</v>
      </c>
      <c r="F285" s="2" t="s">
        <v>40</v>
      </c>
      <c r="G285" s="3">
        <v>122808.11199999999</v>
      </c>
      <c r="H285" s="3">
        <v>153510.13999999998</v>
      </c>
      <c r="I285" s="3">
        <v>238</v>
      </c>
    </row>
    <row r="286" spans="1:9" hidden="1" x14ac:dyDescent="0.25">
      <c r="A286" s="1">
        <v>2018</v>
      </c>
      <c r="B286" s="2" t="s">
        <v>20</v>
      </c>
      <c r="C286" s="2" t="s">
        <v>1</v>
      </c>
      <c r="D286" s="2" t="s">
        <v>53</v>
      </c>
      <c r="E286" s="2" t="s">
        <v>33</v>
      </c>
      <c r="F286" s="2" t="s">
        <v>42</v>
      </c>
      <c r="G286" s="3">
        <v>7689.8580999999995</v>
      </c>
      <c r="H286" s="3">
        <v>8640.2899999999991</v>
      </c>
      <c r="I286" s="3">
        <v>60</v>
      </c>
    </row>
    <row r="287" spans="1:9" hidden="1" x14ac:dyDescent="0.25">
      <c r="A287" s="1">
        <v>2018</v>
      </c>
      <c r="B287" s="2" t="s">
        <v>20</v>
      </c>
      <c r="C287" s="2" t="s">
        <v>1</v>
      </c>
      <c r="D287" s="2" t="s">
        <v>53</v>
      </c>
      <c r="E287" s="2" t="s">
        <v>33</v>
      </c>
      <c r="F287" s="2" t="s">
        <v>44</v>
      </c>
      <c r="G287" s="3">
        <v>2257.2090000000003</v>
      </c>
      <c r="H287" s="3">
        <v>2508.0100000000002</v>
      </c>
      <c r="I287" s="3">
        <v>19</v>
      </c>
    </row>
    <row r="288" spans="1:9" hidden="1" x14ac:dyDescent="0.25">
      <c r="A288" s="1">
        <v>2018</v>
      </c>
      <c r="B288" s="2" t="s">
        <v>20</v>
      </c>
      <c r="C288" s="2" t="s">
        <v>1</v>
      </c>
      <c r="D288" s="2" t="s">
        <v>53</v>
      </c>
      <c r="E288" s="2" t="s">
        <v>33</v>
      </c>
      <c r="F288" s="2" t="s">
        <v>41</v>
      </c>
      <c r="G288" s="3">
        <v>33397.018200000006</v>
      </c>
      <c r="H288" s="3">
        <v>36700.020000000004</v>
      </c>
      <c r="I288" s="3">
        <v>100</v>
      </c>
    </row>
    <row r="289" spans="1:9" hidden="1" x14ac:dyDescent="0.25">
      <c r="A289" s="1">
        <v>2018</v>
      </c>
      <c r="B289" s="2" t="s">
        <v>20</v>
      </c>
      <c r="C289" s="2" t="s">
        <v>2</v>
      </c>
      <c r="D289" s="2" t="s">
        <v>9</v>
      </c>
      <c r="E289" s="2" t="s">
        <v>33</v>
      </c>
      <c r="F289" s="2" t="s">
        <v>43</v>
      </c>
      <c r="G289" s="3">
        <v>67638.138799999986</v>
      </c>
      <c r="H289" s="3">
        <v>69730.039999999994</v>
      </c>
      <c r="I289" s="3">
        <v>190</v>
      </c>
    </row>
    <row r="290" spans="1:9" hidden="1" x14ac:dyDescent="0.25">
      <c r="A290" s="1">
        <v>2018</v>
      </c>
      <c r="B290" s="2" t="s">
        <v>20</v>
      </c>
      <c r="C290" s="2" t="s">
        <v>3</v>
      </c>
      <c r="D290" s="2" t="s">
        <v>7</v>
      </c>
      <c r="E290" s="2" t="s">
        <v>34</v>
      </c>
      <c r="F290" s="2" t="s">
        <v>37</v>
      </c>
      <c r="G290" s="3">
        <v>432.96</v>
      </c>
      <c r="H290" s="3">
        <v>528</v>
      </c>
      <c r="I290" s="3">
        <v>4</v>
      </c>
    </row>
    <row r="291" spans="1:9" hidden="1" x14ac:dyDescent="0.25">
      <c r="A291" s="1">
        <v>2018</v>
      </c>
      <c r="B291" s="2" t="s">
        <v>20</v>
      </c>
      <c r="C291" s="2" t="s">
        <v>3</v>
      </c>
      <c r="D291" s="2" t="s">
        <v>7</v>
      </c>
      <c r="E291" s="2" t="s">
        <v>34</v>
      </c>
      <c r="F291" s="2" t="s">
        <v>38</v>
      </c>
      <c r="G291" s="3">
        <v>535.35</v>
      </c>
      <c r="H291" s="3">
        <v>645</v>
      </c>
      <c r="I291" s="3">
        <v>1</v>
      </c>
    </row>
    <row r="292" spans="1:9" hidden="1" x14ac:dyDescent="0.25">
      <c r="A292" s="1">
        <v>2018</v>
      </c>
      <c r="B292" s="2" t="s">
        <v>20</v>
      </c>
      <c r="C292" s="2" t="s">
        <v>3</v>
      </c>
      <c r="D292" s="2" t="s">
        <v>11</v>
      </c>
      <c r="E292" s="2" t="s">
        <v>34</v>
      </c>
      <c r="F292" s="2" t="s">
        <v>39</v>
      </c>
      <c r="G292" s="3">
        <v>7824.4482000000007</v>
      </c>
      <c r="H292" s="3">
        <v>9542.01</v>
      </c>
      <c r="I292" s="3">
        <v>26</v>
      </c>
    </row>
    <row r="293" spans="1:9" hidden="1" x14ac:dyDescent="0.25">
      <c r="A293" s="1">
        <v>2018</v>
      </c>
      <c r="B293" s="2" t="s">
        <v>20</v>
      </c>
      <c r="C293" s="2" t="s">
        <v>3</v>
      </c>
      <c r="D293" s="2" t="s">
        <v>12</v>
      </c>
      <c r="E293" s="2" t="s">
        <v>33</v>
      </c>
      <c r="F293" s="2" t="s">
        <v>40</v>
      </c>
      <c r="G293" s="3">
        <v>687.05</v>
      </c>
      <c r="H293" s="3">
        <v>755</v>
      </c>
      <c r="I293" s="3">
        <v>1</v>
      </c>
    </row>
    <row r="294" spans="1:9" hidden="1" x14ac:dyDescent="0.25">
      <c r="A294" s="1">
        <v>2018</v>
      </c>
      <c r="B294" s="2" t="s">
        <v>21</v>
      </c>
      <c r="C294" s="2" t="s">
        <v>1</v>
      </c>
      <c r="D294" s="2" t="s">
        <v>1</v>
      </c>
      <c r="E294" s="2" t="s">
        <v>33</v>
      </c>
      <c r="F294" s="2" t="s">
        <v>42</v>
      </c>
      <c r="G294" s="3">
        <v>657.36</v>
      </c>
      <c r="H294" s="3">
        <v>792</v>
      </c>
      <c r="I294" s="3">
        <v>6</v>
      </c>
    </row>
    <row r="295" spans="1:9" hidden="1" x14ac:dyDescent="0.25">
      <c r="A295" s="1">
        <v>2018</v>
      </c>
      <c r="B295" s="2" t="s">
        <v>21</v>
      </c>
      <c r="C295" s="2" t="s">
        <v>1</v>
      </c>
      <c r="D295" s="2" t="s">
        <v>53</v>
      </c>
      <c r="E295" s="2" t="s">
        <v>33</v>
      </c>
      <c r="F295" s="2" t="s">
        <v>44</v>
      </c>
      <c r="G295" s="3">
        <v>17956.817399999996</v>
      </c>
      <c r="H295" s="3">
        <v>20640.019999999997</v>
      </c>
      <c r="I295" s="3">
        <v>32</v>
      </c>
    </row>
    <row r="296" spans="1:9" hidden="1" x14ac:dyDescent="0.25">
      <c r="A296" s="1">
        <v>2018</v>
      </c>
      <c r="B296" s="2" t="s">
        <v>21</v>
      </c>
      <c r="C296" s="2" t="s">
        <v>1</v>
      </c>
      <c r="D296" s="2" t="s">
        <v>53</v>
      </c>
      <c r="E296" s="2" t="s">
        <v>33</v>
      </c>
      <c r="F296" s="2" t="s">
        <v>41</v>
      </c>
      <c r="G296" s="3">
        <v>37050</v>
      </c>
      <c r="H296" s="3">
        <v>39000</v>
      </c>
      <c r="I296" s="3">
        <v>200</v>
      </c>
    </row>
    <row r="297" spans="1:9" hidden="1" x14ac:dyDescent="0.25">
      <c r="A297" s="1">
        <v>2018</v>
      </c>
      <c r="B297" s="2" t="s">
        <v>21</v>
      </c>
      <c r="C297" s="2" t="s">
        <v>1</v>
      </c>
      <c r="D297" s="2" t="s">
        <v>53</v>
      </c>
      <c r="E297" s="2" t="s">
        <v>33</v>
      </c>
      <c r="F297" s="2" t="s">
        <v>43</v>
      </c>
      <c r="G297" s="3">
        <v>909.99</v>
      </c>
      <c r="H297" s="3">
        <v>909.99</v>
      </c>
      <c r="I297" s="3">
        <v>2</v>
      </c>
    </row>
    <row r="298" spans="1:9" hidden="1" x14ac:dyDescent="0.25">
      <c r="A298" s="1">
        <v>2018</v>
      </c>
      <c r="B298" s="2" t="s">
        <v>21</v>
      </c>
      <c r="C298" s="2" t="s">
        <v>1</v>
      </c>
      <c r="D298" s="2" t="s">
        <v>1</v>
      </c>
      <c r="E298" s="2" t="s">
        <v>34</v>
      </c>
      <c r="F298" s="2" t="s">
        <v>37</v>
      </c>
      <c r="G298" s="3">
        <v>567.58240000000001</v>
      </c>
      <c r="H298" s="3">
        <v>644.98</v>
      </c>
      <c r="I298" s="3">
        <v>3</v>
      </c>
    </row>
    <row r="299" spans="1:9" hidden="1" x14ac:dyDescent="0.25">
      <c r="A299" s="1">
        <v>2018</v>
      </c>
      <c r="B299" s="2" t="s">
        <v>21</v>
      </c>
      <c r="C299" s="2" t="s">
        <v>1</v>
      </c>
      <c r="D299" s="2" t="s">
        <v>1</v>
      </c>
      <c r="E299" s="2" t="s">
        <v>34</v>
      </c>
      <c r="F299" s="2" t="s">
        <v>38</v>
      </c>
      <c r="G299" s="3">
        <v>3960.02</v>
      </c>
      <c r="H299" s="3">
        <v>3960.02</v>
      </c>
      <c r="I299" s="3">
        <v>30</v>
      </c>
    </row>
    <row r="300" spans="1:9" hidden="1" x14ac:dyDescent="0.25">
      <c r="A300" s="1">
        <v>2018</v>
      </c>
      <c r="B300" s="2" t="s">
        <v>21</v>
      </c>
      <c r="C300" s="2" t="s">
        <v>1</v>
      </c>
      <c r="D300" s="2" t="s">
        <v>1</v>
      </c>
      <c r="E300" s="2" t="s">
        <v>34</v>
      </c>
      <c r="F300" s="2" t="s">
        <v>39</v>
      </c>
      <c r="G300" s="3">
        <v>3831.48</v>
      </c>
      <c r="H300" s="3">
        <v>4404</v>
      </c>
      <c r="I300" s="3">
        <v>12</v>
      </c>
    </row>
    <row r="301" spans="1:9" hidden="1" x14ac:dyDescent="0.25">
      <c r="A301" s="1">
        <v>2018</v>
      </c>
      <c r="B301" s="2" t="s">
        <v>21</v>
      </c>
      <c r="C301" s="2" t="s">
        <v>2</v>
      </c>
      <c r="D301" s="2" t="s">
        <v>15</v>
      </c>
      <c r="E301" s="2" t="s">
        <v>33</v>
      </c>
      <c r="F301" s="2" t="s">
        <v>40</v>
      </c>
      <c r="G301" s="3">
        <v>18497.4804</v>
      </c>
      <c r="H301" s="3">
        <v>18874.98</v>
      </c>
      <c r="I301" s="3">
        <v>25</v>
      </c>
    </row>
    <row r="302" spans="1:9" hidden="1" x14ac:dyDescent="0.25">
      <c r="A302" s="1">
        <v>2018</v>
      </c>
      <c r="B302" s="2" t="s">
        <v>22</v>
      </c>
      <c r="C302" s="2" t="s">
        <v>3</v>
      </c>
      <c r="D302" s="2" t="s">
        <v>12</v>
      </c>
      <c r="E302" s="2" t="s">
        <v>33</v>
      </c>
      <c r="F302" s="2" t="s">
        <v>42</v>
      </c>
      <c r="G302" s="3">
        <v>9578.2598999999991</v>
      </c>
      <c r="H302" s="3">
        <v>9675.01</v>
      </c>
      <c r="I302" s="3">
        <v>15</v>
      </c>
    </row>
    <row r="303" spans="1:9" hidden="1" x14ac:dyDescent="0.25">
      <c r="A303" s="1">
        <v>2018</v>
      </c>
      <c r="B303" s="2" t="s">
        <v>22</v>
      </c>
      <c r="C303" s="2" t="s">
        <v>1</v>
      </c>
      <c r="D303" s="2" t="s">
        <v>1</v>
      </c>
      <c r="E303" s="2" t="s">
        <v>33</v>
      </c>
      <c r="F303" s="2" t="s">
        <v>44</v>
      </c>
      <c r="G303" s="3">
        <v>87075.080999999991</v>
      </c>
      <c r="H303" s="3">
        <v>96750.09</v>
      </c>
      <c r="I303" s="3">
        <v>150</v>
      </c>
    </row>
    <row r="304" spans="1:9" hidden="1" x14ac:dyDescent="0.25">
      <c r="A304" s="1">
        <v>2018</v>
      </c>
      <c r="B304" s="2" t="s">
        <v>22</v>
      </c>
      <c r="C304" s="2" t="s">
        <v>1</v>
      </c>
      <c r="D304" s="2" t="s">
        <v>1</v>
      </c>
      <c r="E304" s="2" t="s">
        <v>33</v>
      </c>
      <c r="F304" s="2" t="s">
        <v>41</v>
      </c>
      <c r="G304" s="3">
        <v>1625.3411999999998</v>
      </c>
      <c r="H304" s="3">
        <v>1934.93</v>
      </c>
      <c r="I304" s="3">
        <v>9</v>
      </c>
    </row>
    <row r="305" spans="1:9" hidden="1" x14ac:dyDescent="0.25">
      <c r="A305" s="1">
        <v>2018</v>
      </c>
      <c r="B305" s="2" t="s">
        <v>22</v>
      </c>
      <c r="C305" s="2" t="s">
        <v>1</v>
      </c>
      <c r="D305" s="2" t="s">
        <v>1</v>
      </c>
      <c r="E305" s="2" t="s">
        <v>33</v>
      </c>
      <c r="F305" s="2" t="s">
        <v>43</v>
      </c>
      <c r="G305" s="3">
        <v>574.50119999999993</v>
      </c>
      <c r="H305" s="3">
        <v>683.93</v>
      </c>
      <c r="I305" s="3">
        <v>18</v>
      </c>
    </row>
    <row r="306" spans="1:9" hidden="1" x14ac:dyDescent="0.25">
      <c r="A306" s="1">
        <v>2018</v>
      </c>
      <c r="B306" s="2" t="s">
        <v>22</v>
      </c>
      <c r="C306" s="2" t="s">
        <v>1</v>
      </c>
      <c r="D306" s="2" t="s">
        <v>1</v>
      </c>
      <c r="E306" s="2" t="s">
        <v>34</v>
      </c>
      <c r="F306" s="2" t="s">
        <v>37</v>
      </c>
      <c r="G306" s="3">
        <v>887.04</v>
      </c>
      <c r="H306" s="3">
        <v>1056</v>
      </c>
      <c r="I306" s="3">
        <v>8</v>
      </c>
    </row>
    <row r="307" spans="1:9" hidden="1" x14ac:dyDescent="0.25">
      <c r="A307" s="1">
        <v>2018</v>
      </c>
      <c r="B307" s="2" t="s">
        <v>22</v>
      </c>
      <c r="C307" s="2" t="s">
        <v>1</v>
      </c>
      <c r="D307" s="2" t="s">
        <v>53</v>
      </c>
      <c r="E307" s="2" t="s">
        <v>34</v>
      </c>
      <c r="F307" s="2" t="s">
        <v>38</v>
      </c>
      <c r="G307" s="3">
        <v>11509.129800000001</v>
      </c>
      <c r="H307" s="3">
        <v>11744.01</v>
      </c>
      <c r="I307" s="3">
        <v>32</v>
      </c>
    </row>
    <row r="308" spans="1:9" hidden="1" x14ac:dyDescent="0.25">
      <c r="A308" s="1">
        <v>2018</v>
      </c>
      <c r="B308" s="2" t="s">
        <v>22</v>
      </c>
      <c r="C308" s="2" t="s">
        <v>1</v>
      </c>
      <c r="D308" s="2" t="s">
        <v>53</v>
      </c>
      <c r="E308" s="2" t="s">
        <v>34</v>
      </c>
      <c r="F308" s="2" t="s">
        <v>39</v>
      </c>
      <c r="G308" s="3">
        <v>1390.5102999999999</v>
      </c>
      <c r="H308" s="3">
        <v>1350.01</v>
      </c>
      <c r="I308" s="3">
        <v>3</v>
      </c>
    </row>
    <row r="309" spans="1:9" hidden="1" x14ac:dyDescent="0.25">
      <c r="A309" s="1">
        <v>2018</v>
      </c>
      <c r="B309" s="2" t="s">
        <v>22</v>
      </c>
      <c r="C309" s="2" t="s">
        <v>2</v>
      </c>
      <c r="D309" s="2" t="s">
        <v>9</v>
      </c>
      <c r="E309" s="2" t="s">
        <v>33</v>
      </c>
      <c r="F309" s="2" t="s">
        <v>40</v>
      </c>
      <c r="G309" s="3">
        <v>6510.0557999999992</v>
      </c>
      <c r="H309" s="3">
        <v>7000.0599999999995</v>
      </c>
      <c r="I309" s="3">
        <v>40</v>
      </c>
    </row>
    <row r="310" spans="1:9" hidden="1" x14ac:dyDescent="0.25">
      <c r="A310" s="1">
        <v>2018</v>
      </c>
      <c r="B310" s="2" t="s">
        <v>22</v>
      </c>
      <c r="C310" s="2" t="s">
        <v>2</v>
      </c>
      <c r="D310" s="2" t="s">
        <v>13</v>
      </c>
      <c r="E310" s="2" t="s">
        <v>33</v>
      </c>
      <c r="F310" s="2" t="s">
        <v>42</v>
      </c>
      <c r="G310" s="3">
        <v>10897.653400000001</v>
      </c>
      <c r="H310" s="3">
        <v>12671.69</v>
      </c>
      <c r="I310" s="3">
        <v>64</v>
      </c>
    </row>
    <row r="311" spans="1:9" hidden="1" x14ac:dyDescent="0.25">
      <c r="A311" s="1">
        <v>2018</v>
      </c>
      <c r="B311" s="2" t="s">
        <v>22</v>
      </c>
      <c r="C311" s="2" t="s">
        <v>3</v>
      </c>
      <c r="D311" s="2" t="s">
        <v>11</v>
      </c>
      <c r="E311" s="2" t="s">
        <v>33</v>
      </c>
      <c r="F311" s="2" t="s">
        <v>44</v>
      </c>
      <c r="G311" s="3">
        <v>2975.0254999999997</v>
      </c>
      <c r="H311" s="3">
        <v>3500.0299999999997</v>
      </c>
      <c r="I311" s="3">
        <v>20</v>
      </c>
    </row>
    <row r="312" spans="1:9" hidden="1" x14ac:dyDescent="0.25">
      <c r="A312" s="1">
        <v>2018</v>
      </c>
      <c r="B312" s="2" t="s">
        <v>22</v>
      </c>
      <c r="C312" s="2" t="s">
        <v>3</v>
      </c>
      <c r="D312" s="2" t="s">
        <v>11</v>
      </c>
      <c r="E312" s="2" t="s">
        <v>33</v>
      </c>
      <c r="F312" s="2" t="s">
        <v>41</v>
      </c>
      <c r="G312" s="3">
        <v>4881.1000000000004</v>
      </c>
      <c r="H312" s="3">
        <v>5138</v>
      </c>
      <c r="I312" s="3">
        <v>14</v>
      </c>
    </row>
    <row r="313" spans="1:9" hidden="1" x14ac:dyDescent="0.25">
      <c r="A313" s="1">
        <v>2018</v>
      </c>
      <c r="B313" s="2" t="s">
        <v>22</v>
      </c>
      <c r="C313" s="2" t="s">
        <v>3</v>
      </c>
      <c r="D313" s="2" t="s">
        <v>12</v>
      </c>
      <c r="E313" s="2" t="s">
        <v>33</v>
      </c>
      <c r="F313" s="2" t="s">
        <v>43</v>
      </c>
      <c r="G313" s="3">
        <v>381.68</v>
      </c>
      <c r="H313" s="3">
        <v>367</v>
      </c>
      <c r="I313" s="3">
        <v>1</v>
      </c>
    </row>
    <row r="314" spans="1:9" hidden="1" x14ac:dyDescent="0.25">
      <c r="A314" s="1">
        <v>2018</v>
      </c>
      <c r="B314" s="2" t="s">
        <v>23</v>
      </c>
      <c r="C314" s="2" t="s">
        <v>1</v>
      </c>
      <c r="D314" s="2" t="s">
        <v>1</v>
      </c>
      <c r="E314" s="2" t="s">
        <v>34</v>
      </c>
      <c r="F314" s="2" t="s">
        <v>37</v>
      </c>
      <c r="G314" s="3">
        <v>687.05</v>
      </c>
      <c r="H314" s="3">
        <v>755</v>
      </c>
      <c r="I314" s="3">
        <v>1</v>
      </c>
    </row>
    <row r="315" spans="1:9" hidden="1" x14ac:dyDescent="0.25">
      <c r="A315" s="1">
        <v>2018</v>
      </c>
      <c r="B315" s="2" t="s">
        <v>23</v>
      </c>
      <c r="C315" s="2" t="s">
        <v>1</v>
      </c>
      <c r="D315" s="2" t="s">
        <v>1</v>
      </c>
      <c r="E315" s="2" t="s">
        <v>34</v>
      </c>
      <c r="F315" s="2" t="s">
        <v>38</v>
      </c>
      <c r="G315" s="3">
        <v>67080.062399999995</v>
      </c>
      <c r="H315" s="3">
        <v>64500.06</v>
      </c>
      <c r="I315" s="3">
        <v>100</v>
      </c>
    </row>
    <row r="316" spans="1:9" hidden="1" x14ac:dyDescent="0.25">
      <c r="A316" s="1">
        <v>2018</v>
      </c>
      <c r="B316" s="2" t="s">
        <v>23</v>
      </c>
      <c r="C316" s="2" t="s">
        <v>1</v>
      </c>
      <c r="D316" s="2" t="s">
        <v>53</v>
      </c>
      <c r="E316" s="2" t="s">
        <v>34</v>
      </c>
      <c r="F316" s="2" t="s">
        <v>39</v>
      </c>
      <c r="G316" s="3">
        <v>1386.0099</v>
      </c>
      <c r="H316" s="3">
        <v>1400.01</v>
      </c>
      <c r="I316" s="3">
        <v>8</v>
      </c>
    </row>
    <row r="317" spans="1:9" hidden="1" x14ac:dyDescent="0.25">
      <c r="A317" s="1">
        <v>2018</v>
      </c>
      <c r="B317" s="2" t="s">
        <v>23</v>
      </c>
      <c r="C317" s="2" t="s">
        <v>1</v>
      </c>
      <c r="D317" s="2" t="s">
        <v>1</v>
      </c>
      <c r="E317" s="2" t="s">
        <v>33</v>
      </c>
      <c r="F317" s="2" t="s">
        <v>40</v>
      </c>
      <c r="G317" s="3">
        <v>864.4905</v>
      </c>
      <c r="H317" s="3">
        <v>909.99</v>
      </c>
      <c r="I317" s="3">
        <v>2</v>
      </c>
    </row>
    <row r="318" spans="1:9" hidden="1" x14ac:dyDescent="0.25">
      <c r="A318" s="1">
        <v>2018</v>
      </c>
      <c r="B318" s="2" t="s">
        <v>23</v>
      </c>
      <c r="C318" s="2" t="s">
        <v>1</v>
      </c>
      <c r="D318" s="2" t="s">
        <v>53</v>
      </c>
      <c r="E318" s="2" t="s">
        <v>33</v>
      </c>
      <c r="F318" s="2" t="s">
        <v>42</v>
      </c>
      <c r="G318" s="3">
        <v>69.150899999999993</v>
      </c>
      <c r="H318" s="3">
        <v>75.989999999999995</v>
      </c>
      <c r="I318" s="3">
        <v>2</v>
      </c>
    </row>
    <row r="319" spans="1:9" hidden="1" x14ac:dyDescent="0.25">
      <c r="A319" s="1">
        <v>2018</v>
      </c>
      <c r="B319" s="2" t="s">
        <v>23</v>
      </c>
      <c r="C319" s="2" t="s">
        <v>1</v>
      </c>
      <c r="D319" s="2" t="s">
        <v>1</v>
      </c>
      <c r="E319" s="2" t="s">
        <v>33</v>
      </c>
      <c r="F319" s="2" t="s">
        <v>44</v>
      </c>
      <c r="G319" s="3">
        <v>1698.84</v>
      </c>
      <c r="H319" s="3">
        <v>1716</v>
      </c>
      <c r="I319" s="3">
        <v>13</v>
      </c>
    </row>
    <row r="320" spans="1:9" hidden="1" x14ac:dyDescent="0.25">
      <c r="A320" s="1">
        <v>2018</v>
      </c>
      <c r="B320" s="2" t="s">
        <v>23</v>
      </c>
      <c r="C320" s="2" t="s">
        <v>1</v>
      </c>
      <c r="D320" s="2" t="s">
        <v>1</v>
      </c>
      <c r="E320" s="2" t="s">
        <v>33</v>
      </c>
      <c r="F320" s="2" t="s">
        <v>41</v>
      </c>
      <c r="G320" s="3">
        <v>4697.6000000000004</v>
      </c>
      <c r="H320" s="3">
        <v>5872</v>
      </c>
      <c r="I320" s="3">
        <v>16</v>
      </c>
    </row>
    <row r="321" spans="1:9" hidden="1" x14ac:dyDescent="0.25">
      <c r="A321" s="1">
        <v>2018</v>
      </c>
      <c r="B321" s="2" t="s">
        <v>23</v>
      </c>
      <c r="C321" s="2" t="s">
        <v>2</v>
      </c>
      <c r="D321" s="2" t="s">
        <v>13</v>
      </c>
      <c r="E321" s="2" t="s">
        <v>33</v>
      </c>
      <c r="F321" s="2" t="s">
        <v>43</v>
      </c>
      <c r="G321" s="3">
        <v>38700.04</v>
      </c>
      <c r="H321" s="3">
        <v>48375.05</v>
      </c>
      <c r="I321" s="3">
        <v>75</v>
      </c>
    </row>
    <row r="322" spans="1:9" hidden="1" x14ac:dyDescent="0.25">
      <c r="A322" s="1">
        <v>2018</v>
      </c>
      <c r="B322" s="2" t="s">
        <v>23</v>
      </c>
      <c r="C322" s="2" t="s">
        <v>3</v>
      </c>
      <c r="D322" s="2" t="s">
        <v>7</v>
      </c>
      <c r="E322" s="2" t="s">
        <v>34</v>
      </c>
      <c r="F322" s="2" t="s">
        <v>37</v>
      </c>
      <c r="G322" s="3">
        <v>1838.25</v>
      </c>
      <c r="H322" s="3">
        <v>1935</v>
      </c>
      <c r="I322" s="3">
        <v>3</v>
      </c>
    </row>
    <row r="323" spans="1:9" hidden="1" x14ac:dyDescent="0.25">
      <c r="A323" s="1">
        <v>2018</v>
      </c>
      <c r="B323" s="2" t="s">
        <v>24</v>
      </c>
      <c r="C323" s="2" t="s">
        <v>1</v>
      </c>
      <c r="D323" s="2" t="s">
        <v>1</v>
      </c>
      <c r="E323" s="2" t="s">
        <v>34</v>
      </c>
      <c r="F323" s="2" t="s">
        <v>38</v>
      </c>
      <c r="G323" s="3">
        <v>561.15</v>
      </c>
      <c r="H323" s="3">
        <v>645</v>
      </c>
      <c r="I323" s="3">
        <v>1</v>
      </c>
    </row>
    <row r="324" spans="1:9" hidden="1" x14ac:dyDescent="0.25">
      <c r="A324" s="1">
        <v>2018</v>
      </c>
      <c r="B324" s="2" t="s">
        <v>24</v>
      </c>
      <c r="C324" s="2" t="s">
        <v>1</v>
      </c>
      <c r="D324" s="2" t="s">
        <v>53</v>
      </c>
      <c r="E324" s="2" t="s">
        <v>34</v>
      </c>
      <c r="F324" s="2" t="s">
        <v>39</v>
      </c>
      <c r="G324" s="3">
        <v>285.12989999999996</v>
      </c>
      <c r="H324" s="3">
        <v>288.01</v>
      </c>
      <c r="I324" s="3">
        <v>2</v>
      </c>
    </row>
    <row r="325" spans="1:9" hidden="1" x14ac:dyDescent="0.25">
      <c r="A325" s="1">
        <v>2018</v>
      </c>
      <c r="B325" s="2" t="s">
        <v>24</v>
      </c>
      <c r="C325" s="2" t="s">
        <v>1</v>
      </c>
      <c r="D325" s="2" t="s">
        <v>1</v>
      </c>
      <c r="E325" s="2" t="s">
        <v>33</v>
      </c>
      <c r="F325" s="2" t="s">
        <v>40</v>
      </c>
      <c r="G325" s="3">
        <v>3722.4094</v>
      </c>
      <c r="H325" s="3">
        <v>3960.01</v>
      </c>
      <c r="I325" s="3">
        <v>30</v>
      </c>
    </row>
    <row r="326" spans="1:9" hidden="1" x14ac:dyDescent="0.25">
      <c r="A326" s="1">
        <v>2018</v>
      </c>
      <c r="B326" s="2" t="s">
        <v>24</v>
      </c>
      <c r="C326" s="2" t="s">
        <v>1</v>
      </c>
      <c r="D326" s="2" t="s">
        <v>1</v>
      </c>
      <c r="E326" s="2" t="s">
        <v>33</v>
      </c>
      <c r="F326" s="2" t="s">
        <v>42</v>
      </c>
      <c r="G326" s="3">
        <v>29727.016200000002</v>
      </c>
      <c r="H326" s="3">
        <v>36700.020000000004</v>
      </c>
      <c r="I326" s="3">
        <v>100</v>
      </c>
    </row>
    <row r="327" spans="1:9" hidden="1" x14ac:dyDescent="0.25">
      <c r="A327" s="1">
        <v>2018</v>
      </c>
      <c r="B327" s="2" t="s">
        <v>24</v>
      </c>
      <c r="C327" s="2" t="s">
        <v>2</v>
      </c>
      <c r="D327" s="2" t="s">
        <v>9</v>
      </c>
      <c r="E327" s="2" t="s">
        <v>33</v>
      </c>
      <c r="F327" s="2" t="s">
        <v>44</v>
      </c>
      <c r="G327" s="3">
        <v>6930.0593999999992</v>
      </c>
      <c r="H327" s="3">
        <v>7000.0599999999995</v>
      </c>
      <c r="I327" s="3">
        <v>40</v>
      </c>
    </row>
    <row r="328" spans="1:9" hidden="1" x14ac:dyDescent="0.25">
      <c r="A328" s="1">
        <v>2018</v>
      </c>
      <c r="B328" s="2" t="s">
        <v>24</v>
      </c>
      <c r="C328" s="2" t="s">
        <v>2</v>
      </c>
      <c r="D328" s="2" t="s">
        <v>13</v>
      </c>
      <c r="E328" s="2" t="s">
        <v>33</v>
      </c>
      <c r="F328" s="2" t="s">
        <v>41</v>
      </c>
      <c r="G328" s="3">
        <v>31709.968500000003</v>
      </c>
      <c r="H328" s="3">
        <v>30199.97</v>
      </c>
      <c r="I328" s="3">
        <v>40</v>
      </c>
    </row>
    <row r="329" spans="1:9" hidden="1" x14ac:dyDescent="0.25">
      <c r="A329" s="1">
        <v>2018</v>
      </c>
      <c r="B329" s="2" t="s">
        <v>24</v>
      </c>
      <c r="C329" s="2" t="s">
        <v>2</v>
      </c>
      <c r="D329" s="2" t="s">
        <v>13</v>
      </c>
      <c r="E329" s="2" t="s">
        <v>33</v>
      </c>
      <c r="F329" s="2" t="s">
        <v>43</v>
      </c>
      <c r="G329" s="3">
        <v>2244.0084999999999</v>
      </c>
      <c r="H329" s="3">
        <v>2640.01</v>
      </c>
      <c r="I329" s="3">
        <v>20</v>
      </c>
    </row>
    <row r="330" spans="1:9" hidden="1" x14ac:dyDescent="0.25">
      <c r="A330" s="1">
        <v>2018</v>
      </c>
      <c r="B330" s="2" t="s">
        <v>24</v>
      </c>
      <c r="C330" s="2" t="s">
        <v>2</v>
      </c>
      <c r="D330" s="2" t="s">
        <v>15</v>
      </c>
      <c r="E330" s="2" t="s">
        <v>34</v>
      </c>
      <c r="F330" s="2" t="s">
        <v>37</v>
      </c>
      <c r="G330" s="3">
        <v>2773.5</v>
      </c>
      <c r="H330" s="3">
        <v>3225</v>
      </c>
      <c r="I330" s="3">
        <v>5</v>
      </c>
    </row>
    <row r="331" spans="1:9" hidden="1" x14ac:dyDescent="0.25">
      <c r="A331" s="1">
        <v>2018</v>
      </c>
      <c r="B331" s="2" t="s">
        <v>24</v>
      </c>
      <c r="C331" s="2" t="s">
        <v>3</v>
      </c>
      <c r="D331" s="2" t="s">
        <v>7</v>
      </c>
      <c r="E331" s="2" t="s">
        <v>34</v>
      </c>
      <c r="F331" s="2" t="s">
        <v>38</v>
      </c>
      <c r="G331" s="3">
        <v>1247.8</v>
      </c>
      <c r="H331" s="3">
        <v>1468</v>
      </c>
      <c r="I331" s="3">
        <v>4</v>
      </c>
    </row>
    <row r="332" spans="1:9" hidden="1" x14ac:dyDescent="0.25">
      <c r="A332" s="1">
        <v>2018</v>
      </c>
      <c r="B332" s="2" t="s">
        <v>24</v>
      </c>
      <c r="C332" s="2" t="s">
        <v>3</v>
      </c>
      <c r="D332" s="2" t="s">
        <v>12</v>
      </c>
      <c r="E332" s="2" t="s">
        <v>34</v>
      </c>
      <c r="F332" s="2" t="s">
        <v>39</v>
      </c>
      <c r="G332" s="3">
        <v>6115.4918999999991</v>
      </c>
      <c r="H332" s="3">
        <v>7549.99</v>
      </c>
      <c r="I332" s="3">
        <v>10</v>
      </c>
    </row>
    <row r="333" spans="1:9" hidden="1" x14ac:dyDescent="0.25">
      <c r="A333" s="1">
        <v>2018</v>
      </c>
      <c r="B333" s="2" t="s">
        <v>24</v>
      </c>
      <c r="C333" s="2" t="s">
        <v>3</v>
      </c>
      <c r="D333" s="2" t="s">
        <v>12</v>
      </c>
      <c r="E333" s="2" t="s">
        <v>33</v>
      </c>
      <c r="F333" s="2" t="s">
        <v>40</v>
      </c>
      <c r="G333" s="3">
        <v>75602.041200000007</v>
      </c>
      <c r="H333" s="3">
        <v>73400.040000000008</v>
      </c>
      <c r="I333" s="3">
        <v>200</v>
      </c>
    </row>
    <row r="334" spans="1:9" hidden="1" x14ac:dyDescent="0.25">
      <c r="A334" s="1">
        <v>2018</v>
      </c>
      <c r="B334" s="2" t="s">
        <v>24</v>
      </c>
      <c r="C334" s="2" t="s">
        <v>3</v>
      </c>
      <c r="D334" s="2" t="s">
        <v>12</v>
      </c>
      <c r="E334" s="2" t="s">
        <v>33</v>
      </c>
      <c r="F334" s="2" t="s">
        <v>42</v>
      </c>
      <c r="G334" s="3">
        <v>43650.349199999997</v>
      </c>
      <c r="H334" s="3">
        <v>45000.36</v>
      </c>
      <c r="I334" s="3">
        <v>100</v>
      </c>
    </row>
    <row r="335" spans="1:9" hidden="1" x14ac:dyDescent="0.25">
      <c r="A335" s="1">
        <v>2018</v>
      </c>
      <c r="B335" s="2" t="s">
        <v>25</v>
      </c>
      <c r="C335" s="2" t="s">
        <v>1</v>
      </c>
      <c r="D335" s="2" t="s">
        <v>53</v>
      </c>
      <c r="E335" s="2" t="s">
        <v>33</v>
      </c>
      <c r="F335" s="2" t="s">
        <v>44</v>
      </c>
      <c r="G335" s="3">
        <v>145234.78349999999</v>
      </c>
      <c r="H335" s="3">
        <v>163185.15</v>
      </c>
      <c r="I335" s="3">
        <v>253</v>
      </c>
    </row>
    <row r="336" spans="1:9" hidden="1" x14ac:dyDescent="0.25">
      <c r="A336" s="1">
        <v>2018</v>
      </c>
      <c r="B336" s="2" t="s">
        <v>25</v>
      </c>
      <c r="C336" s="2" t="s">
        <v>1</v>
      </c>
      <c r="D336" s="2" t="s">
        <v>53</v>
      </c>
      <c r="E336" s="2" t="s">
        <v>33</v>
      </c>
      <c r="F336" s="2" t="s">
        <v>41</v>
      </c>
      <c r="G336" s="3">
        <v>5414.5786000000007</v>
      </c>
      <c r="H336" s="3">
        <v>5760.1900000000005</v>
      </c>
      <c r="I336" s="3">
        <v>40</v>
      </c>
    </row>
    <row r="337" spans="1:9" hidden="1" x14ac:dyDescent="0.25">
      <c r="A337" s="1">
        <v>2018</v>
      </c>
      <c r="B337" s="2" t="s">
        <v>25</v>
      </c>
      <c r="C337" s="2" t="s">
        <v>1</v>
      </c>
      <c r="D337" s="2" t="s">
        <v>53</v>
      </c>
      <c r="E337" s="2" t="s">
        <v>33</v>
      </c>
      <c r="F337" s="2" t="s">
        <v>43</v>
      </c>
      <c r="G337" s="3">
        <v>369.79140000000001</v>
      </c>
      <c r="H337" s="3">
        <v>429.99</v>
      </c>
      <c r="I337" s="3">
        <v>2</v>
      </c>
    </row>
    <row r="338" spans="1:9" hidden="1" x14ac:dyDescent="0.25">
      <c r="A338" s="1">
        <v>2018</v>
      </c>
      <c r="B338" s="2" t="s">
        <v>25</v>
      </c>
      <c r="C338" s="2" t="s">
        <v>1</v>
      </c>
      <c r="D338" s="2" t="s">
        <v>1</v>
      </c>
      <c r="E338" s="2" t="s">
        <v>34</v>
      </c>
      <c r="F338" s="2" t="s">
        <v>37</v>
      </c>
      <c r="G338" s="3">
        <v>446.84079999999994</v>
      </c>
      <c r="H338" s="3">
        <v>455.96</v>
      </c>
      <c r="I338" s="3">
        <v>12</v>
      </c>
    </row>
    <row r="339" spans="1:9" hidden="1" x14ac:dyDescent="0.25">
      <c r="A339" s="1">
        <v>2018</v>
      </c>
      <c r="B339" s="2" t="s">
        <v>25</v>
      </c>
      <c r="C339" s="2" t="s">
        <v>1</v>
      </c>
      <c r="D339" s="2" t="s">
        <v>1</v>
      </c>
      <c r="E339" s="2" t="s">
        <v>34</v>
      </c>
      <c r="F339" s="2" t="s">
        <v>38</v>
      </c>
      <c r="G339" s="3">
        <v>2191.2083000000002</v>
      </c>
      <c r="H339" s="3">
        <v>2640.01</v>
      </c>
      <c r="I339" s="3">
        <v>20</v>
      </c>
    </row>
    <row r="340" spans="1:9" hidden="1" x14ac:dyDescent="0.25">
      <c r="A340" s="1">
        <v>2018</v>
      </c>
      <c r="B340" s="2" t="s">
        <v>25</v>
      </c>
      <c r="C340" s="2" t="s">
        <v>1</v>
      </c>
      <c r="D340" s="2" t="s">
        <v>1</v>
      </c>
      <c r="E340" s="2" t="s">
        <v>34</v>
      </c>
      <c r="F340" s="2" t="s">
        <v>39</v>
      </c>
      <c r="G340" s="3">
        <v>38168.020800000006</v>
      </c>
      <c r="H340" s="3">
        <v>36700.020000000004</v>
      </c>
      <c r="I340" s="3">
        <v>100</v>
      </c>
    </row>
    <row r="341" spans="1:9" hidden="1" x14ac:dyDescent="0.25">
      <c r="A341" s="1">
        <v>2018</v>
      </c>
      <c r="B341" s="2" t="s">
        <v>25</v>
      </c>
      <c r="C341" s="2" t="s">
        <v>2</v>
      </c>
      <c r="D341" s="2" t="s">
        <v>15</v>
      </c>
      <c r="E341" s="2" t="s">
        <v>33</v>
      </c>
      <c r="F341" s="2" t="s">
        <v>40</v>
      </c>
      <c r="G341" s="3">
        <v>6417.4915000000001</v>
      </c>
      <c r="H341" s="3">
        <v>7549.99</v>
      </c>
      <c r="I341" s="3">
        <v>10</v>
      </c>
    </row>
    <row r="342" spans="1:9" hidden="1" x14ac:dyDescent="0.25">
      <c r="A342" s="1">
        <v>2018</v>
      </c>
      <c r="B342" s="2" t="s">
        <v>25</v>
      </c>
      <c r="C342" s="2" t="s">
        <v>3</v>
      </c>
      <c r="D342" s="2" t="s">
        <v>12</v>
      </c>
      <c r="E342" s="2" t="s">
        <v>33</v>
      </c>
      <c r="F342" s="2" t="s">
        <v>42</v>
      </c>
      <c r="G342" s="3">
        <v>2006.4095000000002</v>
      </c>
      <c r="H342" s="3">
        <v>2112.0100000000002</v>
      </c>
      <c r="I342" s="3">
        <v>16</v>
      </c>
    </row>
    <row r="343" spans="1:9" hidden="1" x14ac:dyDescent="0.25">
      <c r="A343" s="1">
        <v>2018</v>
      </c>
      <c r="B343" s="2" t="s">
        <v>25</v>
      </c>
      <c r="C343" s="2" t="s">
        <v>3</v>
      </c>
      <c r="D343" s="2" t="s">
        <v>12</v>
      </c>
      <c r="E343" s="2" t="s">
        <v>33</v>
      </c>
      <c r="F343" s="2" t="s">
        <v>44</v>
      </c>
      <c r="G343" s="3">
        <v>47602.701499999996</v>
      </c>
      <c r="H343" s="3">
        <v>49074.95</v>
      </c>
      <c r="I343" s="3">
        <v>65</v>
      </c>
    </row>
    <row r="344" spans="1:9" hidden="1" x14ac:dyDescent="0.25">
      <c r="A344" s="1">
        <v>2018</v>
      </c>
      <c r="B344" s="2" t="s">
        <v>25</v>
      </c>
      <c r="C344" s="2" t="s">
        <v>3</v>
      </c>
      <c r="D344" s="2" t="s">
        <v>12</v>
      </c>
      <c r="E344" s="2" t="s">
        <v>33</v>
      </c>
      <c r="F344" s="2" t="s">
        <v>41</v>
      </c>
      <c r="G344" s="3">
        <v>39259.958399999996</v>
      </c>
      <c r="H344" s="3">
        <v>37749.96</v>
      </c>
      <c r="I344" s="3">
        <v>50</v>
      </c>
    </row>
    <row r="345" spans="1:9" hidden="1" x14ac:dyDescent="0.25">
      <c r="A345" s="1">
        <v>2018</v>
      </c>
      <c r="B345" s="2" t="s">
        <v>26</v>
      </c>
      <c r="C345" s="2" t="s">
        <v>1</v>
      </c>
      <c r="D345" s="2" t="s">
        <v>1</v>
      </c>
      <c r="E345" s="2" t="s">
        <v>33</v>
      </c>
      <c r="F345" s="2" t="s">
        <v>43</v>
      </c>
      <c r="G345" s="3">
        <v>227.04</v>
      </c>
      <c r="H345" s="3">
        <v>264</v>
      </c>
      <c r="I345" s="3">
        <v>2</v>
      </c>
    </row>
    <row r="346" spans="1:9" hidden="1" x14ac:dyDescent="0.25">
      <c r="A346" s="1">
        <v>2018</v>
      </c>
      <c r="B346" s="2" t="s">
        <v>26</v>
      </c>
      <c r="C346" s="2" t="s">
        <v>1</v>
      </c>
      <c r="D346" s="2" t="s">
        <v>1</v>
      </c>
      <c r="E346" s="2" t="s">
        <v>34</v>
      </c>
      <c r="F346" s="2" t="s">
        <v>37</v>
      </c>
      <c r="G346" s="3">
        <v>396.67650000000003</v>
      </c>
      <c r="H346" s="3">
        <v>455.95</v>
      </c>
      <c r="I346" s="3">
        <v>12</v>
      </c>
    </row>
    <row r="347" spans="1:9" hidden="1" x14ac:dyDescent="0.25">
      <c r="A347" s="1">
        <v>2018</v>
      </c>
      <c r="B347" s="2" t="s">
        <v>26</v>
      </c>
      <c r="C347" s="2" t="s">
        <v>1</v>
      </c>
      <c r="D347" s="2" t="s">
        <v>53</v>
      </c>
      <c r="E347" s="2" t="s">
        <v>34</v>
      </c>
      <c r="F347" s="2" t="s">
        <v>38</v>
      </c>
      <c r="G347" s="3">
        <v>6243.6087999999991</v>
      </c>
      <c r="H347" s="3">
        <v>7095.0099999999993</v>
      </c>
      <c r="I347" s="3">
        <v>11</v>
      </c>
    </row>
    <row r="348" spans="1:9" hidden="1" x14ac:dyDescent="0.25">
      <c r="A348" s="1">
        <v>2018</v>
      </c>
      <c r="B348" s="2" t="s">
        <v>26</v>
      </c>
      <c r="C348" s="2" t="s">
        <v>1</v>
      </c>
      <c r="D348" s="2" t="s">
        <v>1</v>
      </c>
      <c r="E348" s="2" t="s">
        <v>34</v>
      </c>
      <c r="F348" s="2" t="s">
        <v>39</v>
      </c>
      <c r="G348" s="3">
        <v>714.01020000000005</v>
      </c>
      <c r="H348" s="3">
        <v>700.01</v>
      </c>
      <c r="I348" s="3">
        <v>4</v>
      </c>
    </row>
    <row r="349" spans="1:9" hidden="1" x14ac:dyDescent="0.25">
      <c r="A349" s="1">
        <v>2018</v>
      </c>
      <c r="B349" s="2" t="s">
        <v>26</v>
      </c>
      <c r="C349" s="2" t="s">
        <v>1</v>
      </c>
      <c r="D349" s="2" t="s">
        <v>1</v>
      </c>
      <c r="E349" s="2" t="s">
        <v>33</v>
      </c>
      <c r="F349" s="2" t="s">
        <v>40</v>
      </c>
      <c r="G349" s="3">
        <v>1459.8015</v>
      </c>
      <c r="H349" s="3">
        <v>1504.95</v>
      </c>
      <c r="I349" s="3">
        <v>7</v>
      </c>
    </row>
    <row r="350" spans="1:9" hidden="1" x14ac:dyDescent="0.25">
      <c r="A350" s="1">
        <v>2018</v>
      </c>
      <c r="B350" s="2" t="s">
        <v>26</v>
      </c>
      <c r="C350" s="2" t="s">
        <v>1</v>
      </c>
      <c r="D350" s="2" t="s">
        <v>53</v>
      </c>
      <c r="E350" s="2" t="s">
        <v>33</v>
      </c>
      <c r="F350" s="2" t="s">
        <v>42</v>
      </c>
      <c r="G350" s="3">
        <v>535.7435999999999</v>
      </c>
      <c r="H350" s="3">
        <v>569.93999999999994</v>
      </c>
      <c r="I350" s="3">
        <v>15</v>
      </c>
    </row>
    <row r="351" spans="1:9" hidden="1" x14ac:dyDescent="0.25">
      <c r="A351" s="1">
        <v>2018</v>
      </c>
      <c r="B351" s="2" t="s">
        <v>26</v>
      </c>
      <c r="C351" s="2" t="s">
        <v>1</v>
      </c>
      <c r="D351" s="2" t="s">
        <v>1</v>
      </c>
      <c r="E351" s="2" t="s">
        <v>33</v>
      </c>
      <c r="F351" s="2" t="s">
        <v>44</v>
      </c>
      <c r="G351" s="3">
        <v>2587.2098000000001</v>
      </c>
      <c r="H351" s="3">
        <v>2640.01</v>
      </c>
      <c r="I351" s="3">
        <v>20</v>
      </c>
    </row>
    <row r="352" spans="1:9" hidden="1" x14ac:dyDescent="0.25">
      <c r="A352" s="1">
        <v>2018</v>
      </c>
      <c r="B352" s="2" t="s">
        <v>26</v>
      </c>
      <c r="C352" s="2" t="s">
        <v>1</v>
      </c>
      <c r="D352" s="2" t="s">
        <v>53</v>
      </c>
      <c r="E352" s="2" t="s">
        <v>33</v>
      </c>
      <c r="F352" s="2" t="s">
        <v>41</v>
      </c>
      <c r="G352" s="3">
        <v>88000.000000000015</v>
      </c>
      <c r="H352" s="3">
        <v>100000.00000000001</v>
      </c>
      <c r="I352" s="3">
        <v>200</v>
      </c>
    </row>
    <row r="353" spans="1:9" hidden="1" x14ac:dyDescent="0.25">
      <c r="A353" s="1">
        <v>2018</v>
      </c>
      <c r="B353" s="2" t="s">
        <v>26</v>
      </c>
      <c r="C353" s="2" t="s">
        <v>2</v>
      </c>
      <c r="D353" s="2" t="s">
        <v>9</v>
      </c>
      <c r="E353" s="2" t="s">
        <v>33</v>
      </c>
      <c r="F353" s="2" t="s">
        <v>43</v>
      </c>
      <c r="G353" s="3">
        <v>2402.4091000000003</v>
      </c>
      <c r="H353" s="3">
        <v>2640.01</v>
      </c>
      <c r="I353" s="3">
        <v>20</v>
      </c>
    </row>
    <row r="354" spans="1:9" hidden="1" x14ac:dyDescent="0.25">
      <c r="A354" s="1">
        <v>2018</v>
      </c>
      <c r="B354" s="2" t="s">
        <v>26</v>
      </c>
      <c r="C354" s="2" t="s">
        <v>2</v>
      </c>
      <c r="D354" s="2" t="s">
        <v>13</v>
      </c>
      <c r="E354" s="2" t="s">
        <v>34</v>
      </c>
      <c r="F354" s="2" t="s">
        <v>37</v>
      </c>
      <c r="G354" s="3">
        <v>30199.97</v>
      </c>
      <c r="H354" s="3">
        <v>30199.97</v>
      </c>
      <c r="I354" s="3">
        <v>40</v>
      </c>
    </row>
    <row r="355" spans="1:9" hidden="1" x14ac:dyDescent="0.25">
      <c r="A355" s="1">
        <v>2018</v>
      </c>
      <c r="B355" s="2" t="s">
        <v>26</v>
      </c>
      <c r="C355" s="2" t="s">
        <v>2</v>
      </c>
      <c r="D355" s="2" t="s">
        <v>15</v>
      </c>
      <c r="E355" s="2" t="s">
        <v>34</v>
      </c>
      <c r="F355" s="2" t="s">
        <v>38</v>
      </c>
      <c r="G355" s="3">
        <v>3096</v>
      </c>
      <c r="H355" s="3">
        <v>3225</v>
      </c>
      <c r="I355" s="3">
        <v>5</v>
      </c>
    </row>
    <row r="356" spans="1:9" hidden="1" x14ac:dyDescent="0.25">
      <c r="A356" s="1">
        <v>2018</v>
      </c>
      <c r="B356" s="2" t="s">
        <v>26</v>
      </c>
      <c r="C356" s="2" t="s">
        <v>3</v>
      </c>
      <c r="D356" s="2" t="s">
        <v>7</v>
      </c>
      <c r="E356" s="2" t="s">
        <v>34</v>
      </c>
      <c r="F356" s="2" t="s">
        <v>39</v>
      </c>
      <c r="G356" s="3">
        <v>35591.135600000001</v>
      </c>
      <c r="H356" s="3">
        <v>39990.04</v>
      </c>
      <c r="I356" s="3">
        <v>62</v>
      </c>
    </row>
    <row r="357" spans="1:9" hidden="1" x14ac:dyDescent="0.25">
      <c r="A357" s="1">
        <v>2018</v>
      </c>
      <c r="B357" s="2" t="s">
        <v>26</v>
      </c>
      <c r="C357" s="2" t="s">
        <v>3</v>
      </c>
      <c r="D357" s="2" t="s">
        <v>12</v>
      </c>
      <c r="E357" s="2" t="s">
        <v>33</v>
      </c>
      <c r="F357" s="2" t="s">
        <v>40</v>
      </c>
      <c r="G357" s="3">
        <v>26767.524899999997</v>
      </c>
      <c r="H357" s="3">
        <v>32250.03</v>
      </c>
      <c r="I357" s="3">
        <v>50</v>
      </c>
    </row>
    <row r="358" spans="1:9" hidden="1" x14ac:dyDescent="0.25">
      <c r="A358" s="1">
        <v>2018</v>
      </c>
      <c r="B358" s="2" t="s">
        <v>26</v>
      </c>
      <c r="C358" s="2" t="s">
        <v>3</v>
      </c>
      <c r="D358" s="2" t="s">
        <v>12</v>
      </c>
      <c r="E358" s="2" t="s">
        <v>33</v>
      </c>
      <c r="F358" s="2" t="s">
        <v>42</v>
      </c>
      <c r="G358" s="3">
        <v>44095.076699999998</v>
      </c>
      <c r="H358" s="3">
        <v>49545.03</v>
      </c>
      <c r="I358" s="3">
        <v>135</v>
      </c>
    </row>
    <row r="359" spans="1:9" hidden="1" x14ac:dyDescent="0.25">
      <c r="A359" s="1">
        <v>2018</v>
      </c>
      <c r="B359" s="2" t="s">
        <v>26</v>
      </c>
      <c r="C359" s="2" t="s">
        <v>3</v>
      </c>
      <c r="D359" s="2" t="s">
        <v>12</v>
      </c>
      <c r="E359" s="2" t="s">
        <v>33</v>
      </c>
      <c r="F359" s="2" t="s">
        <v>44</v>
      </c>
      <c r="G359" s="3">
        <v>414</v>
      </c>
      <c r="H359" s="3">
        <v>450</v>
      </c>
      <c r="I359" s="3">
        <v>1</v>
      </c>
    </row>
    <row r="360" spans="1:9" hidden="1" x14ac:dyDescent="0.25">
      <c r="A360" s="1">
        <v>2018</v>
      </c>
      <c r="B360" s="2" t="s">
        <v>27</v>
      </c>
      <c r="C360" s="2" t="s">
        <v>1</v>
      </c>
      <c r="D360" s="2" t="s">
        <v>53</v>
      </c>
      <c r="E360" s="2" t="s">
        <v>33</v>
      </c>
      <c r="F360" s="2" t="s">
        <v>41</v>
      </c>
      <c r="G360" s="3">
        <v>815.76</v>
      </c>
      <c r="H360" s="3">
        <v>792</v>
      </c>
      <c r="I360" s="3">
        <v>6</v>
      </c>
    </row>
    <row r="361" spans="1:9" hidden="1" x14ac:dyDescent="0.25">
      <c r="A361" s="1">
        <v>2018</v>
      </c>
      <c r="B361" s="2" t="s">
        <v>27</v>
      </c>
      <c r="C361" s="2" t="s">
        <v>1</v>
      </c>
      <c r="D361" s="2" t="s">
        <v>1</v>
      </c>
      <c r="E361" s="2" t="s">
        <v>33</v>
      </c>
      <c r="F361" s="2" t="s">
        <v>43</v>
      </c>
      <c r="G361" s="3">
        <v>162540.152</v>
      </c>
      <c r="H361" s="3">
        <v>203175.19</v>
      </c>
      <c r="I361" s="3">
        <v>315</v>
      </c>
    </row>
    <row r="362" spans="1:9" hidden="1" x14ac:dyDescent="0.25">
      <c r="A362" s="1">
        <v>2018</v>
      </c>
      <c r="B362" s="2" t="s">
        <v>27</v>
      </c>
      <c r="C362" s="2" t="s">
        <v>1</v>
      </c>
      <c r="D362" s="2" t="s">
        <v>53</v>
      </c>
      <c r="E362" s="2" t="s">
        <v>34</v>
      </c>
      <c r="F362" s="2" t="s">
        <v>37</v>
      </c>
      <c r="G362" s="3">
        <v>1152.04</v>
      </c>
      <c r="H362" s="3">
        <v>1152.04</v>
      </c>
      <c r="I362" s="3">
        <v>8</v>
      </c>
    </row>
    <row r="363" spans="1:9" hidden="1" x14ac:dyDescent="0.25">
      <c r="A363" s="1">
        <v>2018</v>
      </c>
      <c r="B363" s="2" t="s">
        <v>27</v>
      </c>
      <c r="C363" s="2" t="s">
        <v>1</v>
      </c>
      <c r="D363" s="2" t="s">
        <v>1</v>
      </c>
      <c r="E363" s="2" t="s">
        <v>34</v>
      </c>
      <c r="F363" s="2" t="s">
        <v>38</v>
      </c>
      <c r="G363" s="3">
        <v>1414.0101000000002</v>
      </c>
      <c r="H363" s="3">
        <v>1400.01</v>
      </c>
      <c r="I363" s="3">
        <v>8</v>
      </c>
    </row>
    <row r="364" spans="1:9" hidden="1" x14ac:dyDescent="0.25">
      <c r="A364" s="1">
        <v>2018</v>
      </c>
      <c r="B364" s="2" t="s">
        <v>27</v>
      </c>
      <c r="C364" s="2" t="s">
        <v>2</v>
      </c>
      <c r="D364" s="2" t="s">
        <v>9</v>
      </c>
      <c r="E364" s="2" t="s">
        <v>34</v>
      </c>
      <c r="F364" s="2" t="s">
        <v>39</v>
      </c>
      <c r="G364" s="3">
        <v>27735.025799999999</v>
      </c>
      <c r="H364" s="3">
        <v>32250.03</v>
      </c>
      <c r="I364" s="3">
        <v>50</v>
      </c>
    </row>
    <row r="365" spans="1:9" hidden="1" x14ac:dyDescent="0.25">
      <c r="A365" s="2">
        <v>2018</v>
      </c>
      <c r="B365" s="2" t="s">
        <v>27</v>
      </c>
      <c r="C365" s="2" t="s">
        <v>2</v>
      </c>
      <c r="D365" s="2" t="s">
        <v>13</v>
      </c>
      <c r="E365" s="2" t="s">
        <v>33</v>
      </c>
      <c r="F365" s="2" t="s">
        <v>40</v>
      </c>
      <c r="G365" s="3">
        <v>5068.8192000000008</v>
      </c>
      <c r="H365" s="3">
        <v>5280.02</v>
      </c>
      <c r="I365" s="3">
        <v>40</v>
      </c>
    </row>
    <row r="366" spans="1:9" hidden="1" x14ac:dyDescent="0.25">
      <c r="A366" s="2">
        <v>2018</v>
      </c>
      <c r="B366" s="2" t="s">
        <v>27</v>
      </c>
      <c r="C366" s="2" t="s">
        <v>2</v>
      </c>
      <c r="D366" s="2" t="s">
        <v>13</v>
      </c>
      <c r="E366" s="2" t="s">
        <v>33</v>
      </c>
      <c r="F366" s="2" t="s">
        <v>42</v>
      </c>
      <c r="G366" s="3">
        <v>10019.1091</v>
      </c>
      <c r="H366" s="3">
        <v>11010.01</v>
      </c>
      <c r="I366" s="3">
        <v>30</v>
      </c>
    </row>
    <row r="367" spans="1:9" hidden="1" x14ac:dyDescent="0.25">
      <c r="A367" s="2">
        <v>2018</v>
      </c>
      <c r="B367" s="2" t="s">
        <v>27</v>
      </c>
      <c r="C367" s="2" t="s">
        <v>3</v>
      </c>
      <c r="D367" s="2" t="s">
        <v>7</v>
      </c>
      <c r="E367" s="2" t="s">
        <v>33</v>
      </c>
      <c r="F367" s="2" t="s">
        <v>44</v>
      </c>
      <c r="G367" s="3">
        <v>1161</v>
      </c>
      <c r="H367" s="3">
        <v>1290</v>
      </c>
      <c r="I367" s="3">
        <v>2</v>
      </c>
    </row>
    <row r="368" spans="1:9" hidden="1" x14ac:dyDescent="0.25">
      <c r="A368" s="2">
        <v>2018</v>
      </c>
      <c r="B368" s="2" t="s">
        <v>27</v>
      </c>
      <c r="C368" s="2" t="s">
        <v>3</v>
      </c>
      <c r="D368" s="2" t="s">
        <v>7</v>
      </c>
      <c r="E368" s="2" t="s">
        <v>33</v>
      </c>
      <c r="F368" s="2" t="s">
        <v>41</v>
      </c>
      <c r="G368" s="3">
        <v>689.96</v>
      </c>
      <c r="H368" s="3">
        <v>734</v>
      </c>
      <c r="I368" s="3">
        <v>2</v>
      </c>
    </row>
    <row r="369" spans="1:9" hidden="1" x14ac:dyDescent="0.25">
      <c r="A369" s="2">
        <v>2018</v>
      </c>
      <c r="B369" s="2" t="s">
        <v>27</v>
      </c>
      <c r="C369" s="2" t="s">
        <v>3</v>
      </c>
      <c r="D369" s="2" t="s">
        <v>11</v>
      </c>
      <c r="E369" s="2" t="s">
        <v>33</v>
      </c>
      <c r="F369" s="2" t="s">
        <v>43</v>
      </c>
      <c r="G369" s="3">
        <v>1926.75</v>
      </c>
      <c r="H369" s="3">
        <v>1835</v>
      </c>
      <c r="I369" s="3">
        <v>5</v>
      </c>
    </row>
    <row r="370" spans="1:9" hidden="1" x14ac:dyDescent="0.25">
      <c r="A370" s="2">
        <v>2018</v>
      </c>
      <c r="B370" s="2" t="s">
        <v>27</v>
      </c>
      <c r="C370" s="2" t="s">
        <v>3</v>
      </c>
      <c r="D370" s="2" t="s">
        <v>12</v>
      </c>
      <c r="E370" s="2" t="s">
        <v>34</v>
      </c>
      <c r="F370" s="2" t="s">
        <v>37</v>
      </c>
      <c r="G370" s="3">
        <v>3020</v>
      </c>
      <c r="H370" s="3">
        <v>3775</v>
      </c>
      <c r="I370" s="3">
        <v>5</v>
      </c>
    </row>
    <row r="371" spans="1:9" hidden="1" x14ac:dyDescent="0.25">
      <c r="A371" s="2">
        <v>2018</v>
      </c>
      <c r="B371" s="2" t="s">
        <v>27</v>
      </c>
      <c r="C371" s="2" t="s">
        <v>3</v>
      </c>
      <c r="D371" s="2" t="s">
        <v>17</v>
      </c>
      <c r="E371" s="2" t="s">
        <v>34</v>
      </c>
      <c r="F371" s="2" t="s">
        <v>38</v>
      </c>
      <c r="G371" s="3">
        <v>32895.034</v>
      </c>
      <c r="H371" s="3">
        <v>38700.04</v>
      </c>
      <c r="I371" s="3">
        <v>60</v>
      </c>
    </row>
    <row r="372" spans="1:9" hidden="1" x14ac:dyDescent="0.25">
      <c r="A372" s="1">
        <v>2019</v>
      </c>
      <c r="B372" s="2" t="s">
        <v>6</v>
      </c>
      <c r="C372" s="2" t="s">
        <v>1</v>
      </c>
      <c r="D372" s="2" t="s">
        <v>53</v>
      </c>
      <c r="E372" s="2" t="s">
        <v>36</v>
      </c>
      <c r="F372" s="2" t="s">
        <v>48</v>
      </c>
      <c r="G372" s="3">
        <v>93190.574499999988</v>
      </c>
      <c r="H372" s="3">
        <v>109635.97</v>
      </c>
      <c r="I372" s="3">
        <v>3322</v>
      </c>
    </row>
    <row r="373" spans="1:9" hidden="1" x14ac:dyDescent="0.25">
      <c r="A373" s="1">
        <v>2019</v>
      </c>
      <c r="B373" s="2" t="s">
        <v>6</v>
      </c>
      <c r="C373" s="2" t="s">
        <v>1</v>
      </c>
      <c r="D373" s="2" t="s">
        <v>1</v>
      </c>
      <c r="E373" s="2" t="s">
        <v>36</v>
      </c>
      <c r="F373" s="2" t="s">
        <v>50</v>
      </c>
      <c r="G373" s="3">
        <v>62798.0075</v>
      </c>
      <c r="H373" s="3">
        <v>75660.25</v>
      </c>
      <c r="I373" s="3">
        <v>156</v>
      </c>
    </row>
    <row r="374" spans="1:9" hidden="1" x14ac:dyDescent="0.25">
      <c r="A374" s="1">
        <v>2019</v>
      </c>
      <c r="B374" s="2" t="s">
        <v>6</v>
      </c>
      <c r="C374" s="2" t="s">
        <v>1</v>
      </c>
      <c r="D374" s="2" t="s">
        <v>53</v>
      </c>
      <c r="E374" s="2" t="s">
        <v>36</v>
      </c>
      <c r="F374" s="2" t="s">
        <v>52</v>
      </c>
      <c r="G374" s="3">
        <v>17955.6528</v>
      </c>
      <c r="H374" s="3">
        <v>18703.805</v>
      </c>
      <c r="I374" s="3">
        <v>169</v>
      </c>
    </row>
    <row r="375" spans="1:9" hidden="1" x14ac:dyDescent="0.25">
      <c r="A375" s="1">
        <v>2019</v>
      </c>
      <c r="B375" s="2" t="s">
        <v>6</v>
      </c>
      <c r="C375" s="2" t="s">
        <v>1</v>
      </c>
      <c r="D375" s="2" t="s">
        <v>1</v>
      </c>
      <c r="E375" s="2" t="s">
        <v>35</v>
      </c>
      <c r="F375" s="2" t="s">
        <v>45</v>
      </c>
      <c r="G375" s="3">
        <v>20239.098299999998</v>
      </c>
      <c r="H375" s="3">
        <v>19649.609999999997</v>
      </c>
      <c r="I375" s="3">
        <v>150</v>
      </c>
    </row>
    <row r="376" spans="1:9" hidden="1" x14ac:dyDescent="0.25">
      <c r="A376" s="1">
        <v>2019</v>
      </c>
      <c r="B376" s="2" t="s">
        <v>6</v>
      </c>
      <c r="C376" s="2" t="s">
        <v>2</v>
      </c>
      <c r="D376" s="2" t="s">
        <v>9</v>
      </c>
      <c r="E376" s="2" t="s">
        <v>35</v>
      </c>
      <c r="F376" s="2" t="s">
        <v>46</v>
      </c>
      <c r="G376" s="3">
        <v>4900.9454999999998</v>
      </c>
      <c r="H376" s="3">
        <v>4950.45</v>
      </c>
      <c r="I376" s="3">
        <v>150</v>
      </c>
    </row>
    <row r="377" spans="1:9" hidden="1" x14ac:dyDescent="0.25">
      <c r="A377" s="1">
        <v>2019</v>
      </c>
      <c r="B377" s="2" t="s">
        <v>6</v>
      </c>
      <c r="C377" s="2" t="s">
        <v>2</v>
      </c>
      <c r="D377" s="2" t="s">
        <v>9</v>
      </c>
      <c r="E377" s="2" t="s">
        <v>35</v>
      </c>
      <c r="F377" s="2" t="s">
        <v>47</v>
      </c>
      <c r="G377" s="3">
        <v>43650.144</v>
      </c>
      <c r="H377" s="3">
        <v>54562.68</v>
      </c>
      <c r="I377" s="3">
        <v>113</v>
      </c>
    </row>
    <row r="378" spans="1:9" hidden="1" x14ac:dyDescent="0.25">
      <c r="A378" s="1">
        <v>2019</v>
      </c>
      <c r="B378" s="2" t="s">
        <v>6</v>
      </c>
      <c r="C378" s="2" t="s">
        <v>2</v>
      </c>
      <c r="D378" s="2" t="s">
        <v>9</v>
      </c>
      <c r="E378" s="2" t="s">
        <v>36</v>
      </c>
      <c r="F378" s="2" t="s">
        <v>49</v>
      </c>
      <c r="G378" s="3">
        <v>53946.874800000005</v>
      </c>
      <c r="H378" s="3">
        <v>66601.08</v>
      </c>
      <c r="I378" s="3">
        <v>600</v>
      </c>
    </row>
    <row r="379" spans="1:9" hidden="1" x14ac:dyDescent="0.25">
      <c r="A379" s="1">
        <v>2019</v>
      </c>
      <c r="B379" s="2" t="s">
        <v>6</v>
      </c>
      <c r="C379" s="2" t="s">
        <v>2</v>
      </c>
      <c r="D379" s="2" t="s">
        <v>9</v>
      </c>
      <c r="E379" s="2" t="s">
        <v>36</v>
      </c>
      <c r="F379" s="2" t="s">
        <v>51</v>
      </c>
      <c r="G379" s="3">
        <v>29474.415000000001</v>
      </c>
      <c r="H379" s="3">
        <v>32749.35</v>
      </c>
      <c r="I379" s="3">
        <v>250</v>
      </c>
    </row>
    <row r="380" spans="1:9" hidden="1" x14ac:dyDescent="0.25">
      <c r="A380" s="1">
        <v>2019</v>
      </c>
      <c r="B380" s="2" t="s">
        <v>6</v>
      </c>
      <c r="C380" s="2" t="s">
        <v>2</v>
      </c>
      <c r="D380" s="2" t="s">
        <v>10</v>
      </c>
      <c r="E380" s="2" t="s">
        <v>36</v>
      </c>
      <c r="F380" s="2" t="s">
        <v>48</v>
      </c>
      <c r="G380" s="3">
        <v>21534.349200000001</v>
      </c>
      <c r="H380" s="3">
        <v>22200.36</v>
      </c>
      <c r="I380" s="3">
        <v>200</v>
      </c>
    </row>
    <row r="381" spans="1:9" hidden="1" x14ac:dyDescent="0.25">
      <c r="A381" s="1">
        <v>2019</v>
      </c>
      <c r="B381" s="2" t="s">
        <v>6</v>
      </c>
      <c r="C381" s="2" t="s">
        <v>2</v>
      </c>
      <c r="D381" s="2" t="s">
        <v>10</v>
      </c>
      <c r="E381" s="2" t="s">
        <v>36</v>
      </c>
      <c r="F381" s="2" t="s">
        <v>50</v>
      </c>
      <c r="G381" s="3">
        <v>20330.797449999998</v>
      </c>
      <c r="H381" s="3">
        <v>20959.584999999999</v>
      </c>
      <c r="I381" s="3">
        <v>160</v>
      </c>
    </row>
    <row r="382" spans="1:9" hidden="1" x14ac:dyDescent="0.25">
      <c r="A382" s="1">
        <v>2019</v>
      </c>
      <c r="B382" s="2" t="s">
        <v>6</v>
      </c>
      <c r="C382" s="2" t="s">
        <v>2</v>
      </c>
      <c r="D382" s="2" t="s">
        <v>13</v>
      </c>
      <c r="E382" s="2" t="s">
        <v>36</v>
      </c>
      <c r="F382" s="2" t="s">
        <v>52</v>
      </c>
      <c r="G382" s="3">
        <v>45732.741600000001</v>
      </c>
      <c r="H382" s="3">
        <v>44400.72</v>
      </c>
      <c r="I382" s="3">
        <v>400</v>
      </c>
    </row>
    <row r="383" spans="1:9" hidden="1" x14ac:dyDescent="0.25">
      <c r="A383" s="1">
        <v>2019</v>
      </c>
      <c r="B383" s="2" t="s">
        <v>6</v>
      </c>
      <c r="C383" s="2" t="s">
        <v>3</v>
      </c>
      <c r="D383" s="2" t="s">
        <v>7</v>
      </c>
      <c r="E383" s="2" t="s">
        <v>35</v>
      </c>
      <c r="F383" s="2" t="s">
        <v>45</v>
      </c>
      <c r="G383" s="3">
        <v>352.47559999999999</v>
      </c>
      <c r="H383" s="3">
        <v>396.03999999999996</v>
      </c>
      <c r="I383" s="3">
        <v>12</v>
      </c>
    </row>
    <row r="384" spans="1:9" hidden="1" x14ac:dyDescent="0.25">
      <c r="A384" s="1">
        <v>2019</v>
      </c>
      <c r="B384" s="2" t="s">
        <v>6</v>
      </c>
      <c r="C384" s="2" t="s">
        <v>3</v>
      </c>
      <c r="D384" s="2" t="s">
        <v>7</v>
      </c>
      <c r="E384" s="2" t="s">
        <v>35</v>
      </c>
      <c r="F384" s="2" t="s">
        <v>46</v>
      </c>
      <c r="G384" s="3">
        <v>27409.864000000005</v>
      </c>
      <c r="H384" s="3">
        <v>30797.600000000002</v>
      </c>
      <c r="I384" s="3">
        <v>64</v>
      </c>
    </row>
    <row r="385" spans="1:9" hidden="1" x14ac:dyDescent="0.25">
      <c r="A385" s="1">
        <v>2019</v>
      </c>
      <c r="B385" s="2" t="s">
        <v>6</v>
      </c>
      <c r="C385" s="2" t="s">
        <v>3</v>
      </c>
      <c r="D385" s="2" t="s">
        <v>7</v>
      </c>
      <c r="E385" s="2" t="s">
        <v>35</v>
      </c>
      <c r="F385" s="2" t="s">
        <v>47</v>
      </c>
      <c r="G385" s="3">
        <v>399.60900000000004</v>
      </c>
      <c r="H385" s="3">
        <v>444.01</v>
      </c>
      <c r="I385" s="3">
        <v>4</v>
      </c>
    </row>
    <row r="386" spans="1:9" hidden="1" x14ac:dyDescent="0.25">
      <c r="A386" s="1">
        <v>2019</v>
      </c>
      <c r="B386" s="2" t="s">
        <v>6</v>
      </c>
      <c r="C386" s="2" t="s">
        <v>3</v>
      </c>
      <c r="D386" s="2" t="s">
        <v>7</v>
      </c>
      <c r="E386" s="2" t="s">
        <v>36</v>
      </c>
      <c r="F386" s="2" t="s">
        <v>49</v>
      </c>
      <c r="G386" s="3">
        <v>14580.01125</v>
      </c>
      <c r="H386" s="3">
        <v>13885.725</v>
      </c>
      <c r="I386" s="3">
        <v>106</v>
      </c>
    </row>
    <row r="387" spans="1:9" hidden="1" x14ac:dyDescent="0.25">
      <c r="A387" s="1">
        <v>2019</v>
      </c>
      <c r="B387" s="2" t="s">
        <v>6</v>
      </c>
      <c r="C387" s="2" t="s">
        <v>3</v>
      </c>
      <c r="D387" s="2" t="s">
        <v>8</v>
      </c>
      <c r="E387" s="2" t="s">
        <v>36</v>
      </c>
      <c r="F387" s="2" t="s">
        <v>51</v>
      </c>
      <c r="G387" s="3">
        <v>158377.36660000001</v>
      </c>
      <c r="H387" s="3">
        <v>193143.13</v>
      </c>
      <c r="I387" s="3">
        <v>1740</v>
      </c>
    </row>
    <row r="388" spans="1:9" hidden="1" x14ac:dyDescent="0.25">
      <c r="A388" s="1">
        <v>2019</v>
      </c>
      <c r="B388" s="2" t="s">
        <v>6</v>
      </c>
      <c r="C388" s="2" t="s">
        <v>3</v>
      </c>
      <c r="D388" s="2" t="s">
        <v>8</v>
      </c>
      <c r="E388" s="2" t="s">
        <v>36</v>
      </c>
      <c r="F388" s="2" t="s">
        <v>48</v>
      </c>
      <c r="G388" s="3">
        <v>12444.753000000001</v>
      </c>
      <c r="H388" s="3">
        <v>13099.74</v>
      </c>
      <c r="I388" s="3">
        <v>100</v>
      </c>
    </row>
    <row r="389" spans="1:9" hidden="1" x14ac:dyDescent="0.25">
      <c r="A389" s="1">
        <v>2019</v>
      </c>
      <c r="B389" s="2" t="s">
        <v>6</v>
      </c>
      <c r="C389" s="2" t="s">
        <v>3</v>
      </c>
      <c r="D389" s="2" t="s">
        <v>11</v>
      </c>
      <c r="E389" s="2" t="s">
        <v>36</v>
      </c>
      <c r="F389" s="2" t="s">
        <v>50</v>
      </c>
      <c r="G389" s="3">
        <v>37785.795699999995</v>
      </c>
      <c r="H389" s="3">
        <v>40197.654999999999</v>
      </c>
      <c r="I389" s="3">
        <v>1218</v>
      </c>
    </row>
    <row r="390" spans="1:9" hidden="1" x14ac:dyDescent="0.25">
      <c r="A390" s="1">
        <v>2019</v>
      </c>
      <c r="B390" s="2" t="s">
        <v>6</v>
      </c>
      <c r="C390" s="2" t="s">
        <v>3</v>
      </c>
      <c r="D390" s="2" t="s">
        <v>11</v>
      </c>
      <c r="E390" s="2" t="s">
        <v>36</v>
      </c>
      <c r="F390" s="2" t="s">
        <v>52</v>
      </c>
      <c r="G390" s="3">
        <v>16186.928400000001</v>
      </c>
      <c r="H390" s="3">
        <v>18187.560000000001</v>
      </c>
      <c r="I390" s="3">
        <v>38</v>
      </c>
    </row>
    <row r="391" spans="1:9" hidden="1" x14ac:dyDescent="0.25">
      <c r="A391" s="1">
        <v>2019</v>
      </c>
      <c r="B391" s="2" t="s">
        <v>6</v>
      </c>
      <c r="C391" s="2" t="s">
        <v>3</v>
      </c>
      <c r="D391" s="2" t="s">
        <v>11</v>
      </c>
      <c r="E391" s="2" t="s">
        <v>35</v>
      </c>
      <c r="F391" s="2" t="s">
        <v>45</v>
      </c>
      <c r="G391" s="3">
        <v>74950.634849999988</v>
      </c>
      <c r="H391" s="3">
        <v>82363.334999999992</v>
      </c>
      <c r="I391" s="3">
        <v>742</v>
      </c>
    </row>
    <row r="392" spans="1:9" hidden="1" x14ac:dyDescent="0.25">
      <c r="A392" s="1">
        <v>2019</v>
      </c>
      <c r="B392" s="2" t="s">
        <v>6</v>
      </c>
      <c r="C392" s="2" t="s">
        <v>3</v>
      </c>
      <c r="D392" s="2" t="s">
        <v>12</v>
      </c>
      <c r="E392" s="2" t="s">
        <v>35</v>
      </c>
      <c r="F392" s="2" t="s">
        <v>46</v>
      </c>
      <c r="G392" s="3">
        <v>493.06979999999999</v>
      </c>
      <c r="H392" s="3">
        <v>594.05999999999995</v>
      </c>
      <c r="I392" s="3">
        <v>18</v>
      </c>
    </row>
    <row r="393" spans="1:9" hidden="1" x14ac:dyDescent="0.25">
      <c r="A393" s="1">
        <v>2019</v>
      </c>
      <c r="B393" s="2" t="s">
        <v>6</v>
      </c>
      <c r="C393" s="2" t="s">
        <v>3</v>
      </c>
      <c r="D393" s="2" t="s">
        <v>12</v>
      </c>
      <c r="E393" s="2" t="s">
        <v>35</v>
      </c>
      <c r="F393" s="2" t="s">
        <v>47</v>
      </c>
      <c r="G393" s="3">
        <v>215.82499999999999</v>
      </c>
      <c r="H393" s="3">
        <v>242.5</v>
      </c>
      <c r="I393" s="3">
        <v>1</v>
      </c>
    </row>
    <row r="394" spans="1:9" hidden="1" x14ac:dyDescent="0.25">
      <c r="A394" s="1">
        <v>2019</v>
      </c>
      <c r="B394" s="2" t="s">
        <v>6</v>
      </c>
      <c r="C394" s="2" t="s">
        <v>3</v>
      </c>
      <c r="D394" s="2" t="s">
        <v>12</v>
      </c>
      <c r="E394" s="2" t="s">
        <v>36</v>
      </c>
      <c r="F394" s="2" t="s">
        <v>49</v>
      </c>
      <c r="G394" s="3">
        <v>26294.108399999997</v>
      </c>
      <c r="H394" s="3">
        <v>31302.51</v>
      </c>
      <c r="I394" s="3">
        <v>282</v>
      </c>
    </row>
    <row r="395" spans="1:9" hidden="1" x14ac:dyDescent="0.25">
      <c r="A395" s="1">
        <v>2019</v>
      </c>
      <c r="B395" s="2" t="s">
        <v>6</v>
      </c>
      <c r="C395" s="2" t="s">
        <v>3</v>
      </c>
      <c r="D395" s="2" t="s">
        <v>12</v>
      </c>
      <c r="E395" s="2" t="s">
        <v>36</v>
      </c>
      <c r="F395" s="2" t="s">
        <v>51</v>
      </c>
      <c r="G395" s="3">
        <v>15916.184100000002</v>
      </c>
      <c r="H395" s="3">
        <v>19649.61</v>
      </c>
      <c r="I395" s="3">
        <v>150</v>
      </c>
    </row>
    <row r="396" spans="1:9" hidden="1" x14ac:dyDescent="0.25">
      <c r="A396" s="1">
        <v>2019</v>
      </c>
      <c r="B396" s="2" t="s">
        <v>14</v>
      </c>
      <c r="C396" s="2" t="s">
        <v>4</v>
      </c>
      <c r="D396" s="2" t="s">
        <v>19</v>
      </c>
      <c r="E396" s="2" t="s">
        <v>36</v>
      </c>
      <c r="F396" s="2" t="s">
        <v>48</v>
      </c>
      <c r="G396" s="3">
        <v>5941.2696000000005</v>
      </c>
      <c r="H396" s="3">
        <v>6062.52</v>
      </c>
      <c r="I396" s="3">
        <v>13</v>
      </c>
    </row>
    <row r="397" spans="1:9" hidden="1" x14ac:dyDescent="0.25">
      <c r="A397" s="1">
        <v>2019</v>
      </c>
      <c r="B397" s="2" t="s">
        <v>14</v>
      </c>
      <c r="C397" s="2" t="s">
        <v>1</v>
      </c>
      <c r="D397" s="2" t="s">
        <v>53</v>
      </c>
      <c r="E397" s="2" t="s">
        <v>36</v>
      </c>
      <c r="F397" s="2" t="s">
        <v>50</v>
      </c>
      <c r="G397" s="3">
        <v>46173.840799999998</v>
      </c>
      <c r="H397" s="3">
        <v>51880.72</v>
      </c>
      <c r="I397" s="3">
        <v>1572</v>
      </c>
    </row>
    <row r="398" spans="1:9" hidden="1" x14ac:dyDescent="0.25">
      <c r="A398" s="1">
        <v>2019</v>
      </c>
      <c r="B398" s="2" t="s">
        <v>14</v>
      </c>
      <c r="C398" s="2" t="s">
        <v>1</v>
      </c>
      <c r="D398" s="2" t="s">
        <v>1</v>
      </c>
      <c r="E398" s="2" t="s">
        <v>36</v>
      </c>
      <c r="F398" s="2" t="s">
        <v>52</v>
      </c>
      <c r="G398" s="3">
        <v>58127.437000000005</v>
      </c>
      <c r="H398" s="3">
        <v>68385.22</v>
      </c>
      <c r="I398" s="3">
        <v>141</v>
      </c>
    </row>
    <row r="399" spans="1:9" hidden="1" x14ac:dyDescent="0.25">
      <c r="A399" s="1">
        <v>2019</v>
      </c>
      <c r="B399" s="2" t="s">
        <v>14</v>
      </c>
      <c r="C399" s="2" t="s">
        <v>1</v>
      </c>
      <c r="D399" s="2" t="s">
        <v>1</v>
      </c>
      <c r="E399" s="2" t="s">
        <v>35</v>
      </c>
      <c r="F399" s="2" t="s">
        <v>45</v>
      </c>
      <c r="G399" s="3">
        <v>225767.67885000003</v>
      </c>
      <c r="H399" s="3">
        <v>242760.94500000004</v>
      </c>
      <c r="I399" s="3">
        <v>2187</v>
      </c>
    </row>
    <row r="400" spans="1:9" hidden="1" x14ac:dyDescent="0.25">
      <c r="A400" s="1">
        <v>2019</v>
      </c>
      <c r="B400" s="2" t="s">
        <v>14</v>
      </c>
      <c r="C400" s="2" t="s">
        <v>1</v>
      </c>
      <c r="D400" s="2" t="s">
        <v>1</v>
      </c>
      <c r="E400" s="2" t="s">
        <v>35</v>
      </c>
      <c r="F400" s="2" t="s">
        <v>46</v>
      </c>
      <c r="G400" s="3">
        <v>31366.020900000003</v>
      </c>
      <c r="H400" s="3">
        <v>38251.245000000003</v>
      </c>
      <c r="I400" s="3">
        <v>292</v>
      </c>
    </row>
    <row r="401" spans="1:9" hidden="1" x14ac:dyDescent="0.25">
      <c r="A401" s="1">
        <v>2019</v>
      </c>
      <c r="B401" s="2" t="s">
        <v>14</v>
      </c>
      <c r="C401" s="2" t="s">
        <v>2</v>
      </c>
      <c r="D401" s="2" t="s">
        <v>9</v>
      </c>
      <c r="E401" s="2" t="s">
        <v>35</v>
      </c>
      <c r="F401" s="2" t="s">
        <v>47</v>
      </c>
      <c r="G401" s="3">
        <v>9821.2824000000019</v>
      </c>
      <c r="H401" s="3">
        <v>12125.04</v>
      </c>
      <c r="I401" s="3">
        <v>25</v>
      </c>
    </row>
    <row r="402" spans="1:9" hidden="1" x14ac:dyDescent="0.25">
      <c r="A402" s="1">
        <v>2019</v>
      </c>
      <c r="B402" s="2" t="s">
        <v>14</v>
      </c>
      <c r="C402" s="2" t="s">
        <v>2</v>
      </c>
      <c r="D402" s="2" t="s">
        <v>9</v>
      </c>
      <c r="E402" s="2" t="s">
        <v>36</v>
      </c>
      <c r="F402" s="2" t="s">
        <v>49</v>
      </c>
      <c r="G402" s="3">
        <v>6877.3634999999995</v>
      </c>
      <c r="H402" s="3">
        <v>6549.87</v>
      </c>
      <c r="I402" s="3">
        <v>50</v>
      </c>
    </row>
    <row r="403" spans="1:9" hidden="1" x14ac:dyDescent="0.25">
      <c r="A403" s="1">
        <v>2019</v>
      </c>
      <c r="B403" s="2" t="s">
        <v>14</v>
      </c>
      <c r="C403" s="2" t="s">
        <v>2</v>
      </c>
      <c r="D403" s="2" t="s">
        <v>10</v>
      </c>
      <c r="E403" s="2" t="s">
        <v>36</v>
      </c>
      <c r="F403" s="2" t="s">
        <v>51</v>
      </c>
      <c r="G403" s="3">
        <v>10296.936</v>
      </c>
      <c r="H403" s="3">
        <v>9900.9</v>
      </c>
      <c r="I403" s="3">
        <v>300</v>
      </c>
    </row>
    <row r="404" spans="1:9" hidden="1" x14ac:dyDescent="0.25">
      <c r="A404" s="1">
        <v>2019</v>
      </c>
      <c r="B404" s="2" t="s">
        <v>14</v>
      </c>
      <c r="C404" s="2" t="s">
        <v>2</v>
      </c>
      <c r="D404" s="2" t="s">
        <v>10</v>
      </c>
      <c r="E404" s="2" t="s">
        <v>36</v>
      </c>
      <c r="F404" s="2" t="s">
        <v>48</v>
      </c>
      <c r="G404" s="3">
        <v>8791.3435500000014</v>
      </c>
      <c r="H404" s="3">
        <v>8880.1450000000004</v>
      </c>
      <c r="I404" s="3">
        <v>80</v>
      </c>
    </row>
    <row r="405" spans="1:9" hidden="1" x14ac:dyDescent="0.25">
      <c r="A405" s="1">
        <v>2019</v>
      </c>
      <c r="B405" s="2" t="s">
        <v>14</v>
      </c>
      <c r="C405" s="2" t="s">
        <v>2</v>
      </c>
      <c r="D405" s="2" t="s">
        <v>10</v>
      </c>
      <c r="E405" s="2" t="s">
        <v>36</v>
      </c>
      <c r="F405" s="2" t="s">
        <v>50</v>
      </c>
      <c r="G405" s="3">
        <v>4401.5117999999993</v>
      </c>
      <c r="H405" s="3">
        <v>5239.8949999999995</v>
      </c>
      <c r="I405" s="3">
        <v>40</v>
      </c>
    </row>
    <row r="406" spans="1:9" hidden="1" x14ac:dyDescent="0.25">
      <c r="A406" s="1">
        <v>2019</v>
      </c>
      <c r="B406" s="2" t="s">
        <v>14</v>
      </c>
      <c r="C406" s="2" t="s">
        <v>2</v>
      </c>
      <c r="D406" s="2" t="s">
        <v>13</v>
      </c>
      <c r="E406" s="2" t="s">
        <v>36</v>
      </c>
      <c r="F406" s="2" t="s">
        <v>52</v>
      </c>
      <c r="G406" s="3">
        <v>50925.168000000005</v>
      </c>
      <c r="H406" s="3">
        <v>48500.160000000003</v>
      </c>
      <c r="I406" s="3">
        <v>100</v>
      </c>
    </row>
    <row r="407" spans="1:9" hidden="1" x14ac:dyDescent="0.25">
      <c r="A407" s="1">
        <v>2019</v>
      </c>
      <c r="B407" s="2" t="s">
        <v>14</v>
      </c>
      <c r="C407" s="2" t="s">
        <v>2</v>
      </c>
      <c r="D407" s="2" t="s">
        <v>15</v>
      </c>
      <c r="E407" s="2" t="s">
        <v>35</v>
      </c>
      <c r="F407" s="2" t="s">
        <v>45</v>
      </c>
      <c r="G407" s="3">
        <v>1127.6296499999999</v>
      </c>
      <c r="H407" s="3">
        <v>1212.5049999999999</v>
      </c>
      <c r="I407" s="3">
        <v>3</v>
      </c>
    </row>
    <row r="408" spans="1:9" hidden="1" x14ac:dyDescent="0.25">
      <c r="A408" s="1">
        <v>2019</v>
      </c>
      <c r="B408" s="2" t="s">
        <v>14</v>
      </c>
      <c r="C408" s="2" t="s">
        <v>2</v>
      </c>
      <c r="D408" s="2" t="s">
        <v>15</v>
      </c>
      <c r="E408" s="2" t="s">
        <v>35</v>
      </c>
      <c r="F408" s="2" t="s">
        <v>46</v>
      </c>
      <c r="G408" s="3">
        <v>15151.745700000001</v>
      </c>
      <c r="H408" s="3">
        <v>16650.27</v>
      </c>
      <c r="I408" s="3">
        <v>150</v>
      </c>
    </row>
    <row r="409" spans="1:9" hidden="1" x14ac:dyDescent="0.25">
      <c r="A409" s="1">
        <v>2019</v>
      </c>
      <c r="B409" s="2" t="s">
        <v>14</v>
      </c>
      <c r="C409" s="2" t="s">
        <v>2</v>
      </c>
      <c r="D409" s="2" t="s">
        <v>15</v>
      </c>
      <c r="E409" s="2" t="s">
        <v>35</v>
      </c>
      <c r="F409" s="2" t="s">
        <v>47</v>
      </c>
      <c r="G409" s="3">
        <v>5239.8959999999997</v>
      </c>
      <c r="H409" s="3">
        <v>6549.87</v>
      </c>
      <c r="I409" s="3">
        <v>50</v>
      </c>
    </row>
    <row r="410" spans="1:9" hidden="1" x14ac:dyDescent="0.25">
      <c r="A410" s="1">
        <v>2019</v>
      </c>
      <c r="B410" s="2" t="s">
        <v>14</v>
      </c>
      <c r="C410" s="2" t="s">
        <v>3</v>
      </c>
      <c r="D410" s="2" t="s">
        <v>7</v>
      </c>
      <c r="E410" s="2" t="s">
        <v>36</v>
      </c>
      <c r="F410" s="2" t="s">
        <v>49</v>
      </c>
      <c r="G410" s="3">
        <v>26259.165199999999</v>
      </c>
      <c r="H410" s="3">
        <v>29504.68</v>
      </c>
      <c r="I410" s="3">
        <v>894</v>
      </c>
    </row>
    <row r="411" spans="1:9" hidden="1" x14ac:dyDescent="0.25">
      <c r="A411" s="1">
        <v>2019</v>
      </c>
      <c r="B411" s="2" t="s">
        <v>14</v>
      </c>
      <c r="C411" s="2" t="s">
        <v>3</v>
      </c>
      <c r="D411" s="2" t="s">
        <v>7</v>
      </c>
      <c r="E411" s="2" t="s">
        <v>36</v>
      </c>
      <c r="F411" s="2" t="s">
        <v>51</v>
      </c>
      <c r="G411" s="3">
        <v>10141.382799999999</v>
      </c>
      <c r="H411" s="3">
        <v>12367.54</v>
      </c>
      <c r="I411" s="3">
        <v>26</v>
      </c>
    </row>
    <row r="412" spans="1:9" hidden="1" x14ac:dyDescent="0.25">
      <c r="A412" s="1">
        <v>2019</v>
      </c>
      <c r="B412" s="2" t="s">
        <v>14</v>
      </c>
      <c r="C412" s="2" t="s">
        <v>3</v>
      </c>
      <c r="D412" s="2" t="s">
        <v>7</v>
      </c>
      <c r="E412" s="2" t="s">
        <v>36</v>
      </c>
      <c r="F412" s="2" t="s">
        <v>48</v>
      </c>
      <c r="G412" s="3">
        <v>6393.7079999999996</v>
      </c>
      <c r="H412" s="3">
        <v>7992.1349999999993</v>
      </c>
      <c r="I412" s="3">
        <v>72</v>
      </c>
    </row>
    <row r="413" spans="1:9" hidden="1" x14ac:dyDescent="0.25">
      <c r="A413" s="1">
        <v>2019</v>
      </c>
      <c r="B413" s="2" t="s">
        <v>14</v>
      </c>
      <c r="C413" s="2" t="s">
        <v>3</v>
      </c>
      <c r="D413" s="2" t="s">
        <v>7</v>
      </c>
      <c r="E413" s="2" t="s">
        <v>36</v>
      </c>
      <c r="F413" s="2" t="s">
        <v>50</v>
      </c>
      <c r="G413" s="3">
        <v>1139.6782499999999</v>
      </c>
      <c r="H413" s="3">
        <v>1309.9749999999999</v>
      </c>
      <c r="I413" s="3">
        <v>10</v>
      </c>
    </row>
    <row r="414" spans="1:9" hidden="1" x14ac:dyDescent="0.25">
      <c r="A414" s="1">
        <v>2019</v>
      </c>
      <c r="B414" s="2" t="s">
        <v>14</v>
      </c>
      <c r="C414" s="2" t="s">
        <v>3</v>
      </c>
      <c r="D414" s="2" t="s">
        <v>11</v>
      </c>
      <c r="E414" s="2" t="s">
        <v>36</v>
      </c>
      <c r="F414" s="2" t="s">
        <v>52</v>
      </c>
      <c r="G414" s="3">
        <v>116975.17574999998</v>
      </c>
      <c r="H414" s="3">
        <v>134454.22499999998</v>
      </c>
      <c r="I414" s="3">
        <v>4074</v>
      </c>
    </row>
    <row r="415" spans="1:9" hidden="1" x14ac:dyDescent="0.25">
      <c r="A415" s="1">
        <v>2019</v>
      </c>
      <c r="B415" s="2" t="s">
        <v>14</v>
      </c>
      <c r="C415" s="2" t="s">
        <v>3</v>
      </c>
      <c r="D415" s="2" t="s">
        <v>11</v>
      </c>
      <c r="E415" s="2" t="s">
        <v>35</v>
      </c>
      <c r="F415" s="2" t="s">
        <v>45</v>
      </c>
      <c r="G415" s="3">
        <v>91356.703350000011</v>
      </c>
      <c r="H415" s="3">
        <v>105007.70500000002</v>
      </c>
      <c r="I415" s="3">
        <v>946</v>
      </c>
    </row>
    <row r="416" spans="1:9" hidden="1" x14ac:dyDescent="0.25">
      <c r="A416" s="1">
        <v>2019</v>
      </c>
      <c r="B416" s="2" t="s">
        <v>14</v>
      </c>
      <c r="C416" s="2" t="s">
        <v>3</v>
      </c>
      <c r="D416" s="2" t="s">
        <v>12</v>
      </c>
      <c r="E416" s="2" t="s">
        <v>35</v>
      </c>
      <c r="F416" s="2" t="s">
        <v>46</v>
      </c>
      <c r="G416" s="3">
        <v>4491.0515999999998</v>
      </c>
      <c r="H416" s="3">
        <v>5346.49</v>
      </c>
      <c r="I416" s="3">
        <v>162</v>
      </c>
    </row>
    <row r="417" spans="1:9" hidden="1" x14ac:dyDescent="0.25">
      <c r="A417" s="1">
        <v>2019</v>
      </c>
      <c r="B417" s="2" t="s">
        <v>14</v>
      </c>
      <c r="C417" s="2" t="s">
        <v>3</v>
      </c>
      <c r="D417" s="2" t="s">
        <v>12</v>
      </c>
      <c r="E417" s="2" t="s">
        <v>35</v>
      </c>
      <c r="F417" s="2" t="s">
        <v>47</v>
      </c>
      <c r="G417" s="3">
        <v>12488.791200000001</v>
      </c>
      <c r="H417" s="3">
        <v>12125.04</v>
      </c>
      <c r="I417" s="3">
        <v>25</v>
      </c>
    </row>
    <row r="418" spans="1:9" hidden="1" x14ac:dyDescent="0.25">
      <c r="A418" s="1">
        <v>2019</v>
      </c>
      <c r="B418" s="2" t="s">
        <v>14</v>
      </c>
      <c r="C418" s="2" t="s">
        <v>3</v>
      </c>
      <c r="D418" s="2" t="s">
        <v>12</v>
      </c>
      <c r="E418" s="2" t="s">
        <v>36</v>
      </c>
      <c r="F418" s="2" t="s">
        <v>49</v>
      </c>
      <c r="G418" s="3">
        <v>754.81274999999994</v>
      </c>
      <c r="H418" s="3">
        <v>888.01499999999999</v>
      </c>
      <c r="I418" s="3">
        <v>8</v>
      </c>
    </row>
    <row r="419" spans="1:9" hidden="1" x14ac:dyDescent="0.25">
      <c r="A419" s="1">
        <v>2019</v>
      </c>
      <c r="B419" s="2" t="s">
        <v>14</v>
      </c>
      <c r="C419" s="2" t="s">
        <v>3</v>
      </c>
      <c r="D419" s="2" t="s">
        <v>12</v>
      </c>
      <c r="E419" s="2" t="s">
        <v>36</v>
      </c>
      <c r="F419" s="2" t="s">
        <v>51</v>
      </c>
      <c r="G419" s="3">
        <v>1815.6264000000001</v>
      </c>
      <c r="H419" s="3">
        <v>2161.46</v>
      </c>
      <c r="I419" s="3">
        <v>17</v>
      </c>
    </row>
    <row r="420" spans="1:9" hidden="1" x14ac:dyDescent="0.25">
      <c r="A420" s="1">
        <v>2019</v>
      </c>
      <c r="B420" s="2" t="s">
        <v>14</v>
      </c>
      <c r="C420" s="2" t="s">
        <v>3</v>
      </c>
      <c r="D420" s="2" t="s">
        <v>17</v>
      </c>
      <c r="E420" s="2" t="s">
        <v>36</v>
      </c>
      <c r="F420" s="2" t="s">
        <v>48</v>
      </c>
      <c r="G420" s="3">
        <v>14818.740299999999</v>
      </c>
      <c r="H420" s="3">
        <v>16650.27</v>
      </c>
      <c r="I420" s="3">
        <v>150</v>
      </c>
    </row>
    <row r="421" spans="1:9" hidden="1" x14ac:dyDescent="0.25">
      <c r="A421" s="1">
        <v>2019</v>
      </c>
      <c r="B421" s="2" t="s">
        <v>16</v>
      </c>
      <c r="C421" s="2" t="s">
        <v>1</v>
      </c>
      <c r="D421" s="2" t="s">
        <v>53</v>
      </c>
      <c r="E421" s="2" t="s">
        <v>36</v>
      </c>
      <c r="F421" s="2" t="s">
        <v>50</v>
      </c>
      <c r="G421" s="3">
        <v>40799.636799999993</v>
      </c>
      <c r="H421" s="3">
        <v>40395.679999999993</v>
      </c>
      <c r="I421" s="3">
        <v>1224</v>
      </c>
    </row>
    <row r="422" spans="1:9" hidden="1" x14ac:dyDescent="0.25">
      <c r="A422" s="1">
        <v>2019</v>
      </c>
      <c r="B422" s="2" t="s">
        <v>16</v>
      </c>
      <c r="C422" s="2" t="s">
        <v>1</v>
      </c>
      <c r="D422" s="2" t="s">
        <v>53</v>
      </c>
      <c r="E422" s="2" t="s">
        <v>36</v>
      </c>
      <c r="F422" s="2" t="s">
        <v>52</v>
      </c>
      <c r="G422" s="3">
        <v>43250.018550000008</v>
      </c>
      <c r="H422" s="3">
        <v>49712.665000000008</v>
      </c>
      <c r="I422" s="3">
        <v>103</v>
      </c>
    </row>
    <row r="423" spans="1:9" hidden="1" x14ac:dyDescent="0.25">
      <c r="A423" s="1">
        <v>2019</v>
      </c>
      <c r="B423" s="2" t="s">
        <v>16</v>
      </c>
      <c r="C423" s="2" t="s">
        <v>1</v>
      </c>
      <c r="D423" s="2" t="s">
        <v>1</v>
      </c>
      <c r="E423" s="2" t="s">
        <v>35</v>
      </c>
      <c r="F423" s="2" t="s">
        <v>45</v>
      </c>
      <c r="G423" s="3">
        <v>103689.00079999999</v>
      </c>
      <c r="H423" s="3">
        <v>117828.41</v>
      </c>
      <c r="I423" s="3">
        <v>1062</v>
      </c>
    </row>
    <row r="424" spans="1:9" hidden="1" x14ac:dyDescent="0.25">
      <c r="A424" s="1">
        <v>2019</v>
      </c>
      <c r="B424" s="2" t="s">
        <v>16</v>
      </c>
      <c r="C424" s="2" t="s">
        <v>1</v>
      </c>
      <c r="D424" s="2" t="s">
        <v>1</v>
      </c>
      <c r="E424" s="2" t="s">
        <v>35</v>
      </c>
      <c r="F424" s="2" t="s">
        <v>46</v>
      </c>
      <c r="G424" s="3">
        <v>10466.696000000002</v>
      </c>
      <c r="H424" s="3">
        <v>12313.760000000002</v>
      </c>
      <c r="I424" s="3">
        <v>94</v>
      </c>
    </row>
    <row r="425" spans="1:9" hidden="1" x14ac:dyDescent="0.25">
      <c r="A425" s="1">
        <v>2019</v>
      </c>
      <c r="B425" s="2" t="s">
        <v>16</v>
      </c>
      <c r="C425" s="2" t="s">
        <v>2</v>
      </c>
      <c r="D425" s="2" t="s">
        <v>9</v>
      </c>
      <c r="E425" s="2" t="s">
        <v>35</v>
      </c>
      <c r="F425" s="2" t="s">
        <v>47</v>
      </c>
      <c r="G425" s="3">
        <v>50925.168000000005</v>
      </c>
      <c r="H425" s="3">
        <v>48500.160000000003</v>
      </c>
      <c r="I425" s="3">
        <v>100</v>
      </c>
    </row>
    <row r="426" spans="1:9" hidden="1" x14ac:dyDescent="0.25">
      <c r="A426" s="1">
        <v>2019</v>
      </c>
      <c r="B426" s="2" t="s">
        <v>16</v>
      </c>
      <c r="C426" s="2" t="s">
        <v>2</v>
      </c>
      <c r="D426" s="2" t="s">
        <v>9</v>
      </c>
      <c r="E426" s="2" t="s">
        <v>36</v>
      </c>
      <c r="F426" s="2" t="s">
        <v>49</v>
      </c>
      <c r="G426" s="3">
        <v>19536.316800000001</v>
      </c>
      <c r="H426" s="3">
        <v>22200.36</v>
      </c>
      <c r="I426" s="3">
        <v>200</v>
      </c>
    </row>
    <row r="427" spans="1:9" hidden="1" x14ac:dyDescent="0.25">
      <c r="A427" s="1">
        <v>2019</v>
      </c>
      <c r="B427" s="2" t="s">
        <v>16</v>
      </c>
      <c r="C427" s="2" t="s">
        <v>2</v>
      </c>
      <c r="D427" s="2" t="s">
        <v>9</v>
      </c>
      <c r="E427" s="2" t="s">
        <v>36</v>
      </c>
      <c r="F427" s="2" t="s">
        <v>51</v>
      </c>
      <c r="G427" s="3">
        <v>22492.2556</v>
      </c>
      <c r="H427" s="3">
        <v>22269.56</v>
      </c>
      <c r="I427" s="3">
        <v>170</v>
      </c>
    </row>
    <row r="428" spans="1:9" hidden="1" x14ac:dyDescent="0.25">
      <c r="A428" s="1">
        <v>2019</v>
      </c>
      <c r="B428" s="2" t="s">
        <v>16</v>
      </c>
      <c r="C428" s="2" t="s">
        <v>2</v>
      </c>
      <c r="D428" s="2" t="s">
        <v>10</v>
      </c>
      <c r="E428" s="2" t="s">
        <v>36</v>
      </c>
      <c r="F428" s="2" t="s">
        <v>48</v>
      </c>
      <c r="G428" s="3">
        <v>28811.618999999999</v>
      </c>
      <c r="H428" s="3">
        <v>29702.699999999997</v>
      </c>
      <c r="I428" s="3">
        <v>900</v>
      </c>
    </row>
    <row r="429" spans="1:9" hidden="1" x14ac:dyDescent="0.25">
      <c r="A429" s="1">
        <v>2019</v>
      </c>
      <c r="B429" s="2" t="s">
        <v>16</v>
      </c>
      <c r="C429" s="2" t="s">
        <v>2</v>
      </c>
      <c r="D429" s="2" t="s">
        <v>10</v>
      </c>
      <c r="E429" s="2" t="s">
        <v>36</v>
      </c>
      <c r="F429" s="2" t="s">
        <v>50</v>
      </c>
      <c r="G429" s="3">
        <v>31109.366249999999</v>
      </c>
      <c r="H429" s="3">
        <v>38406.625</v>
      </c>
      <c r="I429" s="3">
        <v>346</v>
      </c>
    </row>
    <row r="430" spans="1:9" hidden="1" x14ac:dyDescent="0.25">
      <c r="A430" s="1">
        <v>2019</v>
      </c>
      <c r="B430" s="2" t="s">
        <v>16</v>
      </c>
      <c r="C430" s="2" t="s">
        <v>2</v>
      </c>
      <c r="D430" s="2" t="s">
        <v>13</v>
      </c>
      <c r="E430" s="2" t="s">
        <v>36</v>
      </c>
      <c r="F430" s="2" t="s">
        <v>52</v>
      </c>
      <c r="G430" s="3">
        <v>2079.1889999999999</v>
      </c>
      <c r="H430" s="3">
        <v>1980.18</v>
      </c>
      <c r="I430" s="3">
        <v>60</v>
      </c>
    </row>
    <row r="431" spans="1:9" hidden="1" x14ac:dyDescent="0.25">
      <c r="A431" s="1">
        <v>2019</v>
      </c>
      <c r="B431" s="2" t="s">
        <v>16</v>
      </c>
      <c r="C431" s="2" t="s">
        <v>2</v>
      </c>
      <c r="D431" s="2" t="s">
        <v>13</v>
      </c>
      <c r="E431" s="2" t="s">
        <v>35</v>
      </c>
      <c r="F431" s="2" t="s">
        <v>45</v>
      </c>
      <c r="G431" s="3">
        <v>37740.612000000001</v>
      </c>
      <c r="H431" s="3">
        <v>44400.72</v>
      </c>
      <c r="I431" s="3">
        <v>400</v>
      </c>
    </row>
    <row r="432" spans="1:9" hidden="1" x14ac:dyDescent="0.25">
      <c r="A432" s="1">
        <v>2019</v>
      </c>
      <c r="B432" s="2" t="s">
        <v>16</v>
      </c>
      <c r="C432" s="2" t="s">
        <v>3</v>
      </c>
      <c r="D432" s="2" t="s">
        <v>7</v>
      </c>
      <c r="E432" s="2" t="s">
        <v>35</v>
      </c>
      <c r="F432" s="2" t="s">
        <v>46</v>
      </c>
      <c r="G432" s="3">
        <v>17460.054</v>
      </c>
      <c r="H432" s="3">
        <v>19400.060000000001</v>
      </c>
      <c r="I432" s="3">
        <v>40</v>
      </c>
    </row>
    <row r="433" spans="1:9" hidden="1" x14ac:dyDescent="0.25">
      <c r="A433" s="1">
        <v>2019</v>
      </c>
      <c r="B433" s="2" t="s">
        <v>16</v>
      </c>
      <c r="C433" s="2" t="s">
        <v>3</v>
      </c>
      <c r="D433" s="2" t="s">
        <v>7</v>
      </c>
      <c r="E433" s="2" t="s">
        <v>35</v>
      </c>
      <c r="F433" s="2" t="s">
        <v>47</v>
      </c>
      <c r="G433" s="3">
        <v>39960.648000000001</v>
      </c>
      <c r="H433" s="3">
        <v>44400.72</v>
      </c>
      <c r="I433" s="3">
        <v>400</v>
      </c>
    </row>
    <row r="434" spans="1:9" hidden="1" x14ac:dyDescent="0.25">
      <c r="A434" s="1">
        <v>2019</v>
      </c>
      <c r="B434" s="2" t="s">
        <v>16</v>
      </c>
      <c r="C434" s="2" t="s">
        <v>3</v>
      </c>
      <c r="D434" s="2" t="s">
        <v>7</v>
      </c>
      <c r="E434" s="2" t="s">
        <v>36</v>
      </c>
      <c r="F434" s="2" t="s">
        <v>49</v>
      </c>
      <c r="G434" s="3">
        <v>461.11120000000005</v>
      </c>
      <c r="H434" s="3">
        <v>523.99</v>
      </c>
      <c r="I434" s="3">
        <v>4</v>
      </c>
    </row>
    <row r="435" spans="1:9" hidden="1" x14ac:dyDescent="0.25">
      <c r="A435" s="1">
        <v>2019</v>
      </c>
      <c r="B435" s="2" t="s">
        <v>16</v>
      </c>
      <c r="C435" s="2" t="s">
        <v>3</v>
      </c>
      <c r="D435" s="2" t="s">
        <v>11</v>
      </c>
      <c r="E435" s="2" t="s">
        <v>36</v>
      </c>
      <c r="F435" s="2" t="s">
        <v>51</v>
      </c>
      <c r="G435" s="3">
        <v>2643.5402999999997</v>
      </c>
      <c r="H435" s="3">
        <v>2970.27</v>
      </c>
      <c r="I435" s="3">
        <v>90</v>
      </c>
    </row>
    <row r="436" spans="1:9" hidden="1" x14ac:dyDescent="0.25">
      <c r="A436" s="1">
        <v>2019</v>
      </c>
      <c r="B436" s="2" t="s">
        <v>16</v>
      </c>
      <c r="C436" s="2" t="s">
        <v>3</v>
      </c>
      <c r="D436" s="2" t="s">
        <v>11</v>
      </c>
      <c r="E436" s="2" t="s">
        <v>36</v>
      </c>
      <c r="F436" s="2" t="s">
        <v>48</v>
      </c>
      <c r="G436" s="3">
        <v>82585.339200000002</v>
      </c>
      <c r="H436" s="3">
        <v>88801.44</v>
      </c>
      <c r="I436" s="3">
        <v>800</v>
      </c>
    </row>
    <row r="437" spans="1:9" hidden="1" x14ac:dyDescent="0.25">
      <c r="A437" s="1">
        <v>2019</v>
      </c>
      <c r="B437" s="2" t="s">
        <v>16</v>
      </c>
      <c r="C437" s="2" t="s">
        <v>3</v>
      </c>
      <c r="D437" s="2" t="s">
        <v>11</v>
      </c>
      <c r="E437" s="2" t="s">
        <v>36</v>
      </c>
      <c r="F437" s="2" t="s">
        <v>50</v>
      </c>
      <c r="G437" s="3">
        <v>482.07080000000002</v>
      </c>
      <c r="H437" s="3">
        <v>523.99</v>
      </c>
      <c r="I437" s="3">
        <v>4</v>
      </c>
    </row>
    <row r="438" spans="1:9" hidden="1" x14ac:dyDescent="0.25">
      <c r="A438" s="1">
        <v>2019</v>
      </c>
      <c r="B438" s="2" t="s">
        <v>16</v>
      </c>
      <c r="C438" s="2" t="s">
        <v>3</v>
      </c>
      <c r="D438" s="2" t="s">
        <v>12</v>
      </c>
      <c r="E438" s="2" t="s">
        <v>36</v>
      </c>
      <c r="F438" s="2" t="s">
        <v>52</v>
      </c>
      <c r="G438" s="3">
        <v>42207.542999999998</v>
      </c>
      <c r="H438" s="3">
        <v>40197.659999999996</v>
      </c>
      <c r="I438" s="3">
        <v>1218</v>
      </c>
    </row>
    <row r="439" spans="1:9" hidden="1" x14ac:dyDescent="0.25">
      <c r="A439" s="1">
        <v>2019</v>
      </c>
      <c r="B439" s="2" t="s">
        <v>16</v>
      </c>
      <c r="C439" s="2" t="s">
        <v>3</v>
      </c>
      <c r="D439" s="2" t="s">
        <v>12</v>
      </c>
      <c r="E439" s="2" t="s">
        <v>35</v>
      </c>
      <c r="F439" s="2" t="s">
        <v>45</v>
      </c>
      <c r="G439" s="3">
        <v>11254.461400000002</v>
      </c>
      <c r="H439" s="3">
        <v>12367.54</v>
      </c>
      <c r="I439" s="3">
        <v>26</v>
      </c>
    </row>
    <row r="440" spans="1:9" hidden="1" x14ac:dyDescent="0.25">
      <c r="A440" s="1">
        <v>2019</v>
      </c>
      <c r="B440" s="2" t="s">
        <v>16</v>
      </c>
      <c r="C440" s="2" t="s">
        <v>3</v>
      </c>
      <c r="D440" s="2" t="s">
        <v>12</v>
      </c>
      <c r="E440" s="2" t="s">
        <v>35</v>
      </c>
      <c r="F440" s="2" t="s">
        <v>46</v>
      </c>
      <c r="G440" s="3">
        <v>1600.6508999999999</v>
      </c>
      <c r="H440" s="3">
        <v>1554.03</v>
      </c>
      <c r="I440" s="3">
        <v>14</v>
      </c>
    </row>
    <row r="441" spans="1:9" hidden="1" x14ac:dyDescent="0.25">
      <c r="A441" s="1">
        <v>2019</v>
      </c>
      <c r="B441" s="2" t="s">
        <v>16</v>
      </c>
      <c r="C441" s="2" t="s">
        <v>3</v>
      </c>
      <c r="D441" s="2" t="s">
        <v>12</v>
      </c>
      <c r="E441" s="2" t="s">
        <v>35</v>
      </c>
      <c r="F441" s="2" t="s">
        <v>47</v>
      </c>
      <c r="G441" s="3">
        <v>2169.3186000000001</v>
      </c>
      <c r="H441" s="3">
        <v>2357.9549999999999</v>
      </c>
      <c r="I441" s="3">
        <v>18</v>
      </c>
    </row>
    <row r="442" spans="1:9" hidden="1" x14ac:dyDescent="0.25">
      <c r="A442" s="1">
        <v>2019</v>
      </c>
      <c r="B442" s="2" t="s">
        <v>16</v>
      </c>
      <c r="C442" s="2" t="s">
        <v>3</v>
      </c>
      <c r="D442" s="2" t="s">
        <v>17</v>
      </c>
      <c r="E442" s="2" t="s">
        <v>36</v>
      </c>
      <c r="F442" s="2" t="s">
        <v>49</v>
      </c>
      <c r="G442" s="3">
        <v>15817.756500000001</v>
      </c>
      <c r="H442" s="3">
        <v>16650.27</v>
      </c>
      <c r="I442" s="3">
        <v>150</v>
      </c>
    </row>
    <row r="443" spans="1:9" hidden="1" x14ac:dyDescent="0.25">
      <c r="A443" s="1">
        <v>2019</v>
      </c>
      <c r="B443" s="2" t="s">
        <v>16</v>
      </c>
      <c r="C443" s="2" t="s">
        <v>3</v>
      </c>
      <c r="D443" s="2" t="s">
        <v>17</v>
      </c>
      <c r="E443" s="2" t="s">
        <v>36</v>
      </c>
      <c r="F443" s="2" t="s">
        <v>51</v>
      </c>
      <c r="G443" s="3">
        <v>7217.9575000000004</v>
      </c>
      <c r="H443" s="3">
        <v>7597.8499999999995</v>
      </c>
      <c r="I443" s="3">
        <v>58</v>
      </c>
    </row>
    <row r="444" spans="1:9" hidden="1" x14ac:dyDescent="0.25">
      <c r="A444" s="1">
        <v>2019</v>
      </c>
      <c r="B444" s="2" t="s">
        <v>18</v>
      </c>
      <c r="C444" s="2" t="s">
        <v>3</v>
      </c>
      <c r="D444" s="2" t="s">
        <v>12</v>
      </c>
      <c r="E444" s="2" t="s">
        <v>36</v>
      </c>
      <c r="F444" s="2" t="s">
        <v>48</v>
      </c>
      <c r="G444" s="3">
        <v>388</v>
      </c>
      <c r="H444" s="3">
        <v>485</v>
      </c>
      <c r="I444" s="3">
        <v>1</v>
      </c>
    </row>
    <row r="445" spans="1:9" hidden="1" x14ac:dyDescent="0.25">
      <c r="A445" s="1">
        <v>2019</v>
      </c>
      <c r="B445" s="2" t="s">
        <v>18</v>
      </c>
      <c r="C445" s="2" t="s">
        <v>1</v>
      </c>
      <c r="D445" s="2" t="s">
        <v>1</v>
      </c>
      <c r="E445" s="2" t="s">
        <v>36</v>
      </c>
      <c r="F445" s="2" t="s">
        <v>50</v>
      </c>
      <c r="G445" s="3">
        <v>187624.04009999998</v>
      </c>
      <c r="H445" s="3">
        <v>228809.80499999996</v>
      </c>
      <c r="I445" s="3">
        <v>6933</v>
      </c>
    </row>
    <row r="446" spans="1:9" hidden="1" x14ac:dyDescent="0.25">
      <c r="A446" s="1">
        <v>2019</v>
      </c>
      <c r="B446" s="2" t="s">
        <v>18</v>
      </c>
      <c r="C446" s="2" t="s">
        <v>1</v>
      </c>
      <c r="D446" s="2" t="s">
        <v>1</v>
      </c>
      <c r="E446" s="2" t="s">
        <v>36</v>
      </c>
      <c r="F446" s="2" t="s">
        <v>52</v>
      </c>
      <c r="G446" s="3">
        <v>18345.178400000004</v>
      </c>
      <c r="H446" s="3">
        <v>20612.560000000005</v>
      </c>
      <c r="I446" s="3">
        <v>43</v>
      </c>
    </row>
    <row r="447" spans="1:9" hidden="1" x14ac:dyDescent="0.25">
      <c r="A447" s="1">
        <v>2019</v>
      </c>
      <c r="B447" s="2" t="s">
        <v>18</v>
      </c>
      <c r="C447" s="2" t="s">
        <v>1</v>
      </c>
      <c r="D447" s="2" t="s">
        <v>1</v>
      </c>
      <c r="E447" s="2" t="s">
        <v>35</v>
      </c>
      <c r="F447" s="2" t="s">
        <v>45</v>
      </c>
      <c r="G447" s="3">
        <v>103928.76655000001</v>
      </c>
      <c r="H447" s="3">
        <v>116773.89500000002</v>
      </c>
      <c r="I447" s="3">
        <v>1052</v>
      </c>
    </row>
    <row r="448" spans="1:9" hidden="1" x14ac:dyDescent="0.25">
      <c r="A448" s="1">
        <v>2019</v>
      </c>
      <c r="B448" s="2" t="s">
        <v>18</v>
      </c>
      <c r="C448" s="2" t="s">
        <v>1</v>
      </c>
      <c r="D448" s="2" t="s">
        <v>1</v>
      </c>
      <c r="E448" s="2" t="s">
        <v>35</v>
      </c>
      <c r="F448" s="2" t="s">
        <v>46</v>
      </c>
      <c r="G448" s="3">
        <v>94632.525750000015</v>
      </c>
      <c r="H448" s="3">
        <v>90126.215000000011</v>
      </c>
      <c r="I448" s="3">
        <v>688</v>
      </c>
    </row>
    <row r="449" spans="1:9" hidden="1" x14ac:dyDescent="0.25">
      <c r="A449" s="1">
        <v>2019</v>
      </c>
      <c r="B449" s="2" t="s">
        <v>18</v>
      </c>
      <c r="C449" s="2" t="s">
        <v>2</v>
      </c>
      <c r="D449" s="2" t="s">
        <v>9</v>
      </c>
      <c r="E449" s="2" t="s">
        <v>35</v>
      </c>
      <c r="F449" s="2" t="s">
        <v>47</v>
      </c>
      <c r="G449" s="3">
        <v>4950.45</v>
      </c>
      <c r="H449" s="3">
        <v>4950.45</v>
      </c>
      <c r="I449" s="3">
        <v>150</v>
      </c>
    </row>
    <row r="450" spans="1:9" hidden="1" x14ac:dyDescent="0.25">
      <c r="A450" s="1">
        <v>2019</v>
      </c>
      <c r="B450" s="2" t="s">
        <v>18</v>
      </c>
      <c r="C450" s="2" t="s">
        <v>2</v>
      </c>
      <c r="D450" s="2" t="s">
        <v>9</v>
      </c>
      <c r="E450" s="2" t="s">
        <v>36</v>
      </c>
      <c r="F450" s="2" t="s">
        <v>49</v>
      </c>
      <c r="G450" s="3">
        <v>44135.145600000003</v>
      </c>
      <c r="H450" s="3">
        <v>48500.160000000003</v>
      </c>
      <c r="I450" s="3">
        <v>100</v>
      </c>
    </row>
    <row r="451" spans="1:9" hidden="1" x14ac:dyDescent="0.25">
      <c r="A451" s="1">
        <v>2019</v>
      </c>
      <c r="B451" s="2" t="s">
        <v>18</v>
      </c>
      <c r="C451" s="2" t="s">
        <v>2</v>
      </c>
      <c r="D451" s="2" t="s">
        <v>9</v>
      </c>
      <c r="E451" s="2" t="s">
        <v>36</v>
      </c>
      <c r="F451" s="2" t="s">
        <v>51</v>
      </c>
      <c r="G451" s="3">
        <v>39960.648000000001</v>
      </c>
      <c r="H451" s="3">
        <v>44400.72</v>
      </c>
      <c r="I451" s="3">
        <v>400</v>
      </c>
    </row>
    <row r="452" spans="1:9" hidden="1" x14ac:dyDescent="0.25">
      <c r="A452" s="1">
        <v>2019</v>
      </c>
      <c r="B452" s="2" t="s">
        <v>18</v>
      </c>
      <c r="C452" s="2" t="s">
        <v>2</v>
      </c>
      <c r="D452" s="2" t="s">
        <v>9</v>
      </c>
      <c r="E452" s="2" t="s">
        <v>36</v>
      </c>
      <c r="F452" s="2" t="s">
        <v>48</v>
      </c>
      <c r="G452" s="3">
        <v>23579.532000000003</v>
      </c>
      <c r="H452" s="3">
        <v>26199.48</v>
      </c>
      <c r="I452" s="3">
        <v>200</v>
      </c>
    </row>
    <row r="453" spans="1:9" hidden="1" x14ac:dyDescent="0.25">
      <c r="A453" s="1">
        <v>2019</v>
      </c>
      <c r="B453" s="2" t="s">
        <v>18</v>
      </c>
      <c r="C453" s="2" t="s">
        <v>2</v>
      </c>
      <c r="D453" s="2" t="s">
        <v>10</v>
      </c>
      <c r="E453" s="2" t="s">
        <v>36</v>
      </c>
      <c r="F453" s="2" t="s">
        <v>50</v>
      </c>
      <c r="G453" s="3">
        <v>32634.529200000001</v>
      </c>
      <c r="H453" s="3">
        <v>33300.54</v>
      </c>
      <c r="I453" s="3">
        <v>300</v>
      </c>
    </row>
    <row r="454" spans="1:9" hidden="1" x14ac:dyDescent="0.25">
      <c r="A454" s="1">
        <v>2019</v>
      </c>
      <c r="B454" s="2" t="s">
        <v>18</v>
      </c>
      <c r="C454" s="2" t="s">
        <v>2</v>
      </c>
      <c r="D454" s="2" t="s">
        <v>13</v>
      </c>
      <c r="E454" s="2" t="s">
        <v>36</v>
      </c>
      <c r="F454" s="2" t="s">
        <v>52</v>
      </c>
      <c r="G454" s="3">
        <v>15095.674800000003</v>
      </c>
      <c r="H454" s="3">
        <v>18187.560000000001</v>
      </c>
      <c r="I454" s="3">
        <v>38</v>
      </c>
    </row>
    <row r="455" spans="1:9" hidden="1" x14ac:dyDescent="0.25">
      <c r="A455" s="1">
        <v>2019</v>
      </c>
      <c r="B455" s="2" t="s">
        <v>18</v>
      </c>
      <c r="C455" s="2" t="s">
        <v>2</v>
      </c>
      <c r="D455" s="2" t="s">
        <v>13</v>
      </c>
      <c r="E455" s="2" t="s">
        <v>35</v>
      </c>
      <c r="F455" s="2" t="s">
        <v>45</v>
      </c>
      <c r="G455" s="3">
        <v>125210.0304</v>
      </c>
      <c r="H455" s="3">
        <v>133202.16</v>
      </c>
      <c r="I455" s="3">
        <v>1200</v>
      </c>
    </row>
    <row r="456" spans="1:9" hidden="1" x14ac:dyDescent="0.25">
      <c r="A456" s="1">
        <v>2019</v>
      </c>
      <c r="B456" s="2" t="s">
        <v>18</v>
      </c>
      <c r="C456" s="2" t="s">
        <v>2</v>
      </c>
      <c r="D456" s="2" t="s">
        <v>15</v>
      </c>
      <c r="E456" s="2" t="s">
        <v>35</v>
      </c>
      <c r="F456" s="2" t="s">
        <v>46</v>
      </c>
      <c r="G456" s="3">
        <v>4495.5729000000001</v>
      </c>
      <c r="H456" s="3">
        <v>5550.09</v>
      </c>
      <c r="I456" s="3">
        <v>50</v>
      </c>
    </row>
    <row r="457" spans="1:9" hidden="1" x14ac:dyDescent="0.25">
      <c r="A457" s="1">
        <v>2019</v>
      </c>
      <c r="B457" s="2" t="s">
        <v>18</v>
      </c>
      <c r="C457" s="2" t="s">
        <v>2</v>
      </c>
      <c r="D457" s="2" t="s">
        <v>15</v>
      </c>
      <c r="E457" s="2" t="s">
        <v>35</v>
      </c>
      <c r="F457" s="2" t="s">
        <v>47</v>
      </c>
      <c r="G457" s="3">
        <v>6877.3634999999995</v>
      </c>
      <c r="H457" s="3">
        <v>6549.87</v>
      </c>
      <c r="I457" s="3">
        <v>50</v>
      </c>
    </row>
    <row r="458" spans="1:9" hidden="1" x14ac:dyDescent="0.25">
      <c r="A458" s="1">
        <v>2019</v>
      </c>
      <c r="B458" s="2" t="s">
        <v>18</v>
      </c>
      <c r="C458" s="2" t="s">
        <v>3</v>
      </c>
      <c r="D458" s="2" t="s">
        <v>7</v>
      </c>
      <c r="E458" s="2" t="s">
        <v>36</v>
      </c>
      <c r="F458" s="2" t="s">
        <v>49</v>
      </c>
      <c r="G458" s="3">
        <v>25583.929</v>
      </c>
      <c r="H458" s="3">
        <v>30098.74</v>
      </c>
      <c r="I458" s="3">
        <v>912</v>
      </c>
    </row>
    <row r="459" spans="1:9" hidden="1" x14ac:dyDescent="0.25">
      <c r="A459" s="1">
        <v>2019</v>
      </c>
      <c r="B459" s="2" t="s">
        <v>18</v>
      </c>
      <c r="C459" s="2" t="s">
        <v>3</v>
      </c>
      <c r="D459" s="2" t="s">
        <v>7</v>
      </c>
      <c r="E459" s="2" t="s">
        <v>36</v>
      </c>
      <c r="F459" s="2" t="s">
        <v>51</v>
      </c>
      <c r="G459" s="3">
        <v>402.55</v>
      </c>
      <c r="H459" s="3">
        <v>485</v>
      </c>
      <c r="I459" s="3">
        <v>1</v>
      </c>
    </row>
    <row r="460" spans="1:9" hidden="1" x14ac:dyDescent="0.25">
      <c r="A460" s="1">
        <v>2019</v>
      </c>
      <c r="B460" s="2" t="s">
        <v>18</v>
      </c>
      <c r="C460" s="2" t="s">
        <v>3</v>
      </c>
      <c r="D460" s="2" t="s">
        <v>7</v>
      </c>
      <c r="E460" s="2" t="s">
        <v>36</v>
      </c>
      <c r="F460" s="2" t="s">
        <v>48</v>
      </c>
      <c r="G460" s="3">
        <v>41559.076000000001</v>
      </c>
      <c r="H460" s="3">
        <v>39960.65</v>
      </c>
      <c r="I460" s="3">
        <v>360</v>
      </c>
    </row>
    <row r="461" spans="1:9" hidden="1" x14ac:dyDescent="0.25">
      <c r="A461" s="1">
        <v>2019</v>
      </c>
      <c r="B461" s="2" t="s">
        <v>18</v>
      </c>
      <c r="C461" s="2" t="s">
        <v>3</v>
      </c>
      <c r="D461" s="2" t="s">
        <v>7</v>
      </c>
      <c r="E461" s="2" t="s">
        <v>36</v>
      </c>
      <c r="F461" s="2" t="s">
        <v>50</v>
      </c>
      <c r="G461" s="3">
        <v>10741.7868</v>
      </c>
      <c r="H461" s="3">
        <v>13099.74</v>
      </c>
      <c r="I461" s="3">
        <v>100</v>
      </c>
    </row>
    <row r="462" spans="1:9" hidden="1" x14ac:dyDescent="0.25">
      <c r="A462" s="1">
        <v>2019</v>
      </c>
      <c r="B462" s="2" t="s">
        <v>18</v>
      </c>
      <c r="C462" s="2" t="s">
        <v>3</v>
      </c>
      <c r="D462" s="2" t="s">
        <v>11</v>
      </c>
      <c r="E462" s="2" t="s">
        <v>36</v>
      </c>
      <c r="F462" s="2" t="s">
        <v>52</v>
      </c>
      <c r="G462" s="3">
        <v>215.34485000000001</v>
      </c>
      <c r="H462" s="3">
        <v>222.005</v>
      </c>
      <c r="I462" s="3">
        <v>2</v>
      </c>
    </row>
    <row r="463" spans="1:9" hidden="1" x14ac:dyDescent="0.25">
      <c r="A463" s="1">
        <v>2019</v>
      </c>
      <c r="B463" s="2" t="s">
        <v>18</v>
      </c>
      <c r="C463" s="2" t="s">
        <v>3</v>
      </c>
      <c r="D463" s="2" t="s">
        <v>11</v>
      </c>
      <c r="E463" s="2" t="s">
        <v>35</v>
      </c>
      <c r="F463" s="2" t="s">
        <v>45</v>
      </c>
      <c r="G463" s="3">
        <v>5245.1353499999996</v>
      </c>
      <c r="H463" s="3">
        <v>5763.8849999999993</v>
      </c>
      <c r="I463" s="3">
        <v>44</v>
      </c>
    </row>
    <row r="464" spans="1:9" hidden="1" x14ac:dyDescent="0.25">
      <c r="A464" s="1">
        <v>2019</v>
      </c>
      <c r="B464" s="2" t="s">
        <v>18</v>
      </c>
      <c r="C464" s="2" t="s">
        <v>3</v>
      </c>
      <c r="D464" s="2" t="s">
        <v>12</v>
      </c>
      <c r="E464" s="2" t="s">
        <v>35</v>
      </c>
      <c r="F464" s="2" t="s">
        <v>46</v>
      </c>
      <c r="G464" s="3">
        <v>28690.171050000004</v>
      </c>
      <c r="H464" s="3">
        <v>27854.535000000003</v>
      </c>
      <c r="I464" s="3">
        <v>844</v>
      </c>
    </row>
    <row r="465" spans="1:9" hidden="1" x14ac:dyDescent="0.25">
      <c r="A465" s="1">
        <v>2019</v>
      </c>
      <c r="B465" s="2" t="s">
        <v>18</v>
      </c>
      <c r="C465" s="2" t="s">
        <v>3</v>
      </c>
      <c r="D465" s="2" t="s">
        <v>12</v>
      </c>
      <c r="E465" s="2" t="s">
        <v>35</v>
      </c>
      <c r="F465" s="2" t="s">
        <v>47</v>
      </c>
      <c r="G465" s="3">
        <v>11761.288800000002</v>
      </c>
      <c r="H465" s="3">
        <v>12125.04</v>
      </c>
      <c r="I465" s="3">
        <v>25</v>
      </c>
    </row>
    <row r="466" spans="1:9" hidden="1" x14ac:dyDescent="0.25">
      <c r="A466" s="1">
        <v>2019</v>
      </c>
      <c r="B466" s="2" t="s">
        <v>18</v>
      </c>
      <c r="C466" s="2" t="s">
        <v>3</v>
      </c>
      <c r="D466" s="2" t="s">
        <v>12</v>
      </c>
      <c r="E466" s="2" t="s">
        <v>36</v>
      </c>
      <c r="F466" s="2" t="s">
        <v>49</v>
      </c>
      <c r="G466" s="3">
        <v>8419.4894000000004</v>
      </c>
      <c r="H466" s="3">
        <v>10267.67</v>
      </c>
      <c r="I466" s="3">
        <v>93</v>
      </c>
    </row>
    <row r="467" spans="1:9" hidden="1" x14ac:dyDescent="0.25">
      <c r="A467" s="1">
        <v>2019</v>
      </c>
      <c r="B467" s="2" t="s">
        <v>18</v>
      </c>
      <c r="C467" s="2" t="s">
        <v>3</v>
      </c>
      <c r="D467" s="2" t="s">
        <v>12</v>
      </c>
      <c r="E467" s="2" t="s">
        <v>36</v>
      </c>
      <c r="F467" s="2" t="s">
        <v>51</v>
      </c>
      <c r="G467" s="3">
        <v>5158.0252499999997</v>
      </c>
      <c r="H467" s="3">
        <v>4912.4049999999997</v>
      </c>
      <c r="I467" s="3">
        <v>38</v>
      </c>
    </row>
    <row r="468" spans="1:9" hidden="1" x14ac:dyDescent="0.25">
      <c r="A468" s="1">
        <v>2019</v>
      </c>
      <c r="B468" s="2" t="s">
        <v>20</v>
      </c>
      <c r="C468" s="2" t="s">
        <v>3</v>
      </c>
      <c r="D468" s="2" t="s">
        <v>12</v>
      </c>
      <c r="E468" s="2" t="s">
        <v>36</v>
      </c>
      <c r="F468" s="2" t="s">
        <v>48</v>
      </c>
      <c r="G468" s="3">
        <v>386.28434999999996</v>
      </c>
      <c r="H468" s="3">
        <v>444.005</v>
      </c>
      <c r="I468" s="3">
        <v>4</v>
      </c>
    </row>
    <row r="469" spans="1:9" hidden="1" x14ac:dyDescent="0.25">
      <c r="A469" s="1">
        <v>2019</v>
      </c>
      <c r="B469" s="2" t="s">
        <v>20</v>
      </c>
      <c r="C469" s="2" t="s">
        <v>1</v>
      </c>
      <c r="D469" s="2" t="s">
        <v>53</v>
      </c>
      <c r="E469" s="2" t="s">
        <v>36</v>
      </c>
      <c r="F469" s="2" t="s">
        <v>50</v>
      </c>
      <c r="G469" s="3">
        <v>17663.212</v>
      </c>
      <c r="H469" s="3">
        <v>22079.014999999999</v>
      </c>
      <c r="I469" s="3">
        <v>669</v>
      </c>
    </row>
    <row r="470" spans="1:9" hidden="1" x14ac:dyDescent="0.25">
      <c r="A470" s="1">
        <v>2019</v>
      </c>
      <c r="B470" s="2" t="s">
        <v>20</v>
      </c>
      <c r="C470" s="2" t="s">
        <v>1</v>
      </c>
      <c r="D470" s="2" t="s">
        <v>1</v>
      </c>
      <c r="E470" s="2" t="s">
        <v>36</v>
      </c>
      <c r="F470" s="2" t="s">
        <v>52</v>
      </c>
      <c r="G470" s="3">
        <v>17108.430250000001</v>
      </c>
      <c r="H470" s="3">
        <v>20127.565000000002</v>
      </c>
      <c r="I470" s="3">
        <v>42</v>
      </c>
    </row>
    <row r="471" spans="1:9" hidden="1" x14ac:dyDescent="0.25">
      <c r="A471" s="1">
        <v>2019</v>
      </c>
      <c r="B471" s="2" t="s">
        <v>20</v>
      </c>
      <c r="C471" s="2" t="s">
        <v>1</v>
      </c>
      <c r="D471" s="2" t="s">
        <v>1</v>
      </c>
      <c r="E471" s="2" t="s">
        <v>35</v>
      </c>
      <c r="F471" s="2" t="s">
        <v>45</v>
      </c>
      <c r="G471" s="3">
        <v>40152.134749999997</v>
      </c>
      <c r="H471" s="3">
        <v>44123.224999999999</v>
      </c>
      <c r="I471" s="3">
        <v>398</v>
      </c>
    </row>
    <row r="472" spans="1:9" hidden="1" x14ac:dyDescent="0.25">
      <c r="A472" s="1">
        <v>2019</v>
      </c>
      <c r="B472" s="2" t="s">
        <v>20</v>
      </c>
      <c r="C472" s="2" t="s">
        <v>1</v>
      </c>
      <c r="D472" s="2" t="s">
        <v>53</v>
      </c>
      <c r="E472" s="2" t="s">
        <v>35</v>
      </c>
      <c r="F472" s="2" t="s">
        <v>46</v>
      </c>
      <c r="G472" s="3">
        <v>104783.51519999999</v>
      </c>
      <c r="H472" s="3">
        <v>115146.71999999999</v>
      </c>
      <c r="I472" s="3">
        <v>879</v>
      </c>
    </row>
    <row r="473" spans="1:9" hidden="1" x14ac:dyDescent="0.25">
      <c r="A473" s="1">
        <v>2019</v>
      </c>
      <c r="B473" s="2" t="s">
        <v>20</v>
      </c>
      <c r="C473" s="2" t="s">
        <v>2</v>
      </c>
      <c r="D473" s="2" t="s">
        <v>9</v>
      </c>
      <c r="E473" s="2" t="s">
        <v>35</v>
      </c>
      <c r="F473" s="2" t="s">
        <v>47</v>
      </c>
      <c r="G473" s="3">
        <v>9700.0320000000011</v>
      </c>
      <c r="H473" s="3">
        <v>12125.04</v>
      </c>
      <c r="I473" s="3">
        <v>25</v>
      </c>
    </row>
    <row r="474" spans="1:9" hidden="1" x14ac:dyDescent="0.25">
      <c r="A474" s="1">
        <v>2019</v>
      </c>
      <c r="B474" s="2" t="s">
        <v>20</v>
      </c>
      <c r="C474" s="2" t="s">
        <v>2</v>
      </c>
      <c r="D474" s="2" t="s">
        <v>9</v>
      </c>
      <c r="E474" s="2" t="s">
        <v>36</v>
      </c>
      <c r="F474" s="2" t="s">
        <v>49</v>
      </c>
      <c r="G474" s="3">
        <v>1139.6782499999999</v>
      </c>
      <c r="H474" s="3">
        <v>1309.9749999999999</v>
      </c>
      <c r="I474" s="3">
        <v>10</v>
      </c>
    </row>
    <row r="475" spans="1:9" hidden="1" x14ac:dyDescent="0.25">
      <c r="A475" s="1">
        <v>2019</v>
      </c>
      <c r="B475" s="2" t="s">
        <v>20</v>
      </c>
      <c r="C475" s="2" t="s">
        <v>2</v>
      </c>
      <c r="D475" s="2" t="s">
        <v>10</v>
      </c>
      <c r="E475" s="2" t="s">
        <v>36</v>
      </c>
      <c r="F475" s="2" t="s">
        <v>51</v>
      </c>
      <c r="G475" s="3">
        <v>45544.14</v>
      </c>
      <c r="H475" s="3">
        <v>49504.5</v>
      </c>
      <c r="I475" s="3">
        <v>1500</v>
      </c>
    </row>
    <row r="476" spans="1:9" hidden="1" x14ac:dyDescent="0.25">
      <c r="A476" s="1">
        <v>2019</v>
      </c>
      <c r="B476" s="2" t="s">
        <v>20</v>
      </c>
      <c r="C476" s="2" t="s">
        <v>2</v>
      </c>
      <c r="D476" s="2" t="s">
        <v>10</v>
      </c>
      <c r="E476" s="2" t="s">
        <v>36</v>
      </c>
      <c r="F476" s="2" t="s">
        <v>48</v>
      </c>
      <c r="G476" s="3">
        <v>22111.5569</v>
      </c>
      <c r="H476" s="3">
        <v>26640.43</v>
      </c>
      <c r="I476" s="3">
        <v>240</v>
      </c>
    </row>
    <row r="477" spans="1:9" hidden="1" x14ac:dyDescent="0.25">
      <c r="A477" s="1">
        <v>2019</v>
      </c>
      <c r="B477" s="2" t="s">
        <v>20</v>
      </c>
      <c r="C477" s="2" t="s">
        <v>2</v>
      </c>
      <c r="D477" s="2" t="s">
        <v>15</v>
      </c>
      <c r="E477" s="2" t="s">
        <v>36</v>
      </c>
      <c r="F477" s="2" t="s">
        <v>50</v>
      </c>
      <c r="G477" s="3">
        <v>2425.0099999999998</v>
      </c>
      <c r="H477" s="3">
        <v>2425.0099999999998</v>
      </c>
      <c r="I477" s="3">
        <v>5</v>
      </c>
    </row>
    <row r="478" spans="1:9" hidden="1" x14ac:dyDescent="0.25">
      <c r="A478" s="1">
        <v>2019</v>
      </c>
      <c r="B478" s="2" t="s">
        <v>20</v>
      </c>
      <c r="C478" s="2" t="s">
        <v>3</v>
      </c>
      <c r="D478" s="2" t="s">
        <v>7</v>
      </c>
      <c r="E478" s="2" t="s">
        <v>36</v>
      </c>
      <c r="F478" s="2" t="s">
        <v>52</v>
      </c>
      <c r="G478" s="3">
        <v>1728.7000500000001</v>
      </c>
      <c r="H478" s="3">
        <v>1782.1650000000002</v>
      </c>
      <c r="I478" s="3">
        <v>54</v>
      </c>
    </row>
    <row r="479" spans="1:9" hidden="1" x14ac:dyDescent="0.25">
      <c r="A479" s="1">
        <v>2019</v>
      </c>
      <c r="B479" s="2" t="s">
        <v>20</v>
      </c>
      <c r="C479" s="2" t="s">
        <v>3</v>
      </c>
      <c r="D479" s="2" t="s">
        <v>7</v>
      </c>
      <c r="E479" s="2" t="s">
        <v>35</v>
      </c>
      <c r="F479" s="2" t="s">
        <v>45</v>
      </c>
      <c r="G479" s="3">
        <v>215.82499999999999</v>
      </c>
      <c r="H479" s="3">
        <v>242.5</v>
      </c>
      <c r="I479" s="3">
        <v>1</v>
      </c>
    </row>
    <row r="480" spans="1:9" hidden="1" x14ac:dyDescent="0.25">
      <c r="A480" s="1">
        <v>2019</v>
      </c>
      <c r="B480" s="2" t="s">
        <v>20</v>
      </c>
      <c r="C480" s="2" t="s">
        <v>3</v>
      </c>
      <c r="D480" s="2" t="s">
        <v>7</v>
      </c>
      <c r="E480" s="2" t="s">
        <v>35</v>
      </c>
      <c r="F480" s="2" t="s">
        <v>46</v>
      </c>
      <c r="G480" s="3">
        <v>39911.809699999998</v>
      </c>
      <c r="H480" s="3">
        <v>44844.729999999996</v>
      </c>
      <c r="I480" s="3">
        <v>404</v>
      </c>
    </row>
    <row r="481" spans="1:9" hidden="1" x14ac:dyDescent="0.25">
      <c r="A481" s="1">
        <v>2019</v>
      </c>
      <c r="B481" s="2" t="s">
        <v>20</v>
      </c>
      <c r="C481" s="2" t="s">
        <v>3</v>
      </c>
      <c r="D481" s="2" t="s">
        <v>7</v>
      </c>
      <c r="E481" s="2" t="s">
        <v>35</v>
      </c>
      <c r="F481" s="2" t="s">
        <v>47</v>
      </c>
      <c r="G481" s="3">
        <v>2384.1544999999996</v>
      </c>
      <c r="H481" s="3">
        <v>2619.9499999999998</v>
      </c>
      <c r="I481" s="3">
        <v>20</v>
      </c>
    </row>
    <row r="482" spans="1:9" hidden="1" x14ac:dyDescent="0.25">
      <c r="A482" s="1">
        <v>2019</v>
      </c>
      <c r="B482" s="2" t="s">
        <v>20</v>
      </c>
      <c r="C482" s="2" t="s">
        <v>3</v>
      </c>
      <c r="D482" s="2" t="s">
        <v>8</v>
      </c>
      <c r="E482" s="2" t="s">
        <v>36</v>
      </c>
      <c r="F482" s="2" t="s">
        <v>49</v>
      </c>
      <c r="G482" s="3">
        <v>73959.723000000013</v>
      </c>
      <c r="H482" s="3">
        <v>89108.1</v>
      </c>
      <c r="I482" s="3">
        <v>2700</v>
      </c>
    </row>
    <row r="483" spans="1:9" hidden="1" x14ac:dyDescent="0.25">
      <c r="A483" s="1">
        <v>2019</v>
      </c>
      <c r="B483" s="2" t="s">
        <v>20</v>
      </c>
      <c r="C483" s="2" t="s">
        <v>3</v>
      </c>
      <c r="D483" s="2" t="s">
        <v>11</v>
      </c>
      <c r="E483" s="2" t="s">
        <v>36</v>
      </c>
      <c r="F483" s="2" t="s">
        <v>51</v>
      </c>
      <c r="G483" s="3">
        <v>17799.839800000002</v>
      </c>
      <c r="H483" s="3">
        <v>19999.82</v>
      </c>
      <c r="I483" s="3">
        <v>606</v>
      </c>
    </row>
    <row r="484" spans="1:9" hidden="1" x14ac:dyDescent="0.25">
      <c r="A484" s="1">
        <v>2019</v>
      </c>
      <c r="B484" s="2" t="s">
        <v>20</v>
      </c>
      <c r="C484" s="2" t="s">
        <v>3</v>
      </c>
      <c r="D484" s="2" t="s">
        <v>11</v>
      </c>
      <c r="E484" s="2" t="s">
        <v>36</v>
      </c>
      <c r="F484" s="2" t="s">
        <v>48</v>
      </c>
      <c r="G484" s="3">
        <v>1018.5041999999999</v>
      </c>
      <c r="H484" s="3">
        <v>1212.5049999999999</v>
      </c>
      <c r="I484" s="3">
        <v>3</v>
      </c>
    </row>
    <row r="485" spans="1:9" hidden="1" x14ac:dyDescent="0.25">
      <c r="A485" s="1">
        <v>2019</v>
      </c>
      <c r="B485" s="2" t="s">
        <v>20</v>
      </c>
      <c r="C485" s="2" t="s">
        <v>3</v>
      </c>
      <c r="D485" s="2" t="s">
        <v>11</v>
      </c>
      <c r="E485" s="2" t="s">
        <v>36</v>
      </c>
      <c r="F485" s="2" t="s">
        <v>50</v>
      </c>
      <c r="G485" s="3">
        <v>737.05245000000014</v>
      </c>
      <c r="H485" s="3">
        <v>888.0150000000001</v>
      </c>
      <c r="I485" s="3">
        <v>8</v>
      </c>
    </row>
    <row r="486" spans="1:9" hidden="1" x14ac:dyDescent="0.25">
      <c r="A486" s="1">
        <v>2019</v>
      </c>
      <c r="B486" s="2" t="s">
        <v>20</v>
      </c>
      <c r="C486" s="2" t="s">
        <v>3</v>
      </c>
      <c r="D486" s="2" t="s">
        <v>11</v>
      </c>
      <c r="E486" s="2" t="s">
        <v>36</v>
      </c>
      <c r="F486" s="2" t="s">
        <v>52</v>
      </c>
      <c r="G486" s="3">
        <v>97855.057799999995</v>
      </c>
      <c r="H486" s="3">
        <v>117897.65999999999</v>
      </c>
      <c r="I486" s="3">
        <v>900</v>
      </c>
    </row>
    <row r="487" spans="1:9" hidden="1" x14ac:dyDescent="0.25">
      <c r="A487" s="1">
        <v>2019</v>
      </c>
      <c r="B487" s="2" t="s">
        <v>20</v>
      </c>
      <c r="C487" s="2" t="s">
        <v>3</v>
      </c>
      <c r="D487" s="2" t="s">
        <v>12</v>
      </c>
      <c r="E487" s="2" t="s">
        <v>35</v>
      </c>
      <c r="F487" s="2" t="s">
        <v>45</v>
      </c>
      <c r="G487" s="3">
        <v>841.58074999999997</v>
      </c>
      <c r="H487" s="3">
        <v>990.09500000000003</v>
      </c>
      <c r="I487" s="3">
        <v>30</v>
      </c>
    </row>
    <row r="488" spans="1:9" hidden="1" x14ac:dyDescent="0.25">
      <c r="A488" s="1">
        <v>2019</v>
      </c>
      <c r="B488" s="2" t="s">
        <v>20</v>
      </c>
      <c r="C488" s="2" t="s">
        <v>3</v>
      </c>
      <c r="D488" s="2" t="s">
        <v>12</v>
      </c>
      <c r="E488" s="2" t="s">
        <v>35</v>
      </c>
      <c r="F488" s="2" t="s">
        <v>46</v>
      </c>
      <c r="G488" s="3">
        <v>4560.5141999999996</v>
      </c>
      <c r="H488" s="3">
        <v>4606.58</v>
      </c>
      <c r="I488" s="3">
        <v>42</v>
      </c>
    </row>
    <row r="489" spans="1:9" hidden="1" x14ac:dyDescent="0.25">
      <c r="A489" s="1">
        <v>2019</v>
      </c>
      <c r="B489" s="2" t="s">
        <v>20</v>
      </c>
      <c r="C489" s="2" t="s">
        <v>3</v>
      </c>
      <c r="D489" s="2" t="s">
        <v>12</v>
      </c>
      <c r="E489" s="2" t="s">
        <v>35</v>
      </c>
      <c r="F489" s="2" t="s">
        <v>47</v>
      </c>
      <c r="G489" s="3">
        <v>2204.6892000000003</v>
      </c>
      <c r="H489" s="3">
        <v>2161.46</v>
      </c>
      <c r="I489" s="3">
        <v>17</v>
      </c>
    </row>
    <row r="490" spans="1:9" hidden="1" x14ac:dyDescent="0.25">
      <c r="A490" s="1">
        <v>2019</v>
      </c>
      <c r="B490" s="2" t="s">
        <v>20</v>
      </c>
      <c r="C490" s="2" t="s">
        <v>3</v>
      </c>
      <c r="D490" s="2" t="s">
        <v>17</v>
      </c>
      <c r="E490" s="2" t="s">
        <v>36</v>
      </c>
      <c r="F490" s="2" t="s">
        <v>49</v>
      </c>
      <c r="G490" s="3">
        <v>6458.1724999999997</v>
      </c>
      <c r="H490" s="3">
        <v>7597.8499999999995</v>
      </c>
      <c r="I490" s="3">
        <v>58</v>
      </c>
    </row>
    <row r="491" spans="1:9" hidden="1" x14ac:dyDescent="0.25">
      <c r="A491" s="1">
        <v>2019</v>
      </c>
      <c r="B491" s="2" t="s">
        <v>21</v>
      </c>
      <c r="C491" s="2" t="s">
        <v>4</v>
      </c>
      <c r="D491" s="2" t="s">
        <v>19</v>
      </c>
      <c r="E491" s="2" t="s">
        <v>36</v>
      </c>
      <c r="F491" s="2" t="s">
        <v>51</v>
      </c>
      <c r="G491" s="3">
        <v>6244.3956000000007</v>
      </c>
      <c r="H491" s="3">
        <v>6062.52</v>
      </c>
      <c r="I491" s="3">
        <v>13</v>
      </c>
    </row>
    <row r="492" spans="1:9" hidden="1" x14ac:dyDescent="0.25">
      <c r="A492" s="1">
        <v>2019</v>
      </c>
      <c r="B492" s="2" t="s">
        <v>21</v>
      </c>
      <c r="C492" s="2" t="s">
        <v>1</v>
      </c>
      <c r="D492" s="2" t="s">
        <v>1</v>
      </c>
      <c r="E492" s="2" t="s">
        <v>36</v>
      </c>
      <c r="F492" s="2" t="s">
        <v>48</v>
      </c>
      <c r="G492" s="3">
        <v>104584.5282</v>
      </c>
      <c r="H492" s="3">
        <v>113678.83500000001</v>
      </c>
      <c r="I492" s="3">
        <v>3445</v>
      </c>
    </row>
    <row r="493" spans="1:9" hidden="1" x14ac:dyDescent="0.25">
      <c r="A493" s="1">
        <v>2019</v>
      </c>
      <c r="B493" s="2" t="s">
        <v>21</v>
      </c>
      <c r="C493" s="2" t="s">
        <v>1</v>
      </c>
      <c r="D493" s="2" t="s">
        <v>53</v>
      </c>
      <c r="E493" s="2" t="s">
        <v>36</v>
      </c>
      <c r="F493" s="2" t="s">
        <v>50</v>
      </c>
      <c r="G493" s="3">
        <v>103004.64030000001</v>
      </c>
      <c r="H493" s="3">
        <v>125615.41500000001</v>
      </c>
      <c r="I493" s="3">
        <v>259</v>
      </c>
    </row>
    <row r="494" spans="1:9" hidden="1" x14ac:dyDescent="0.25">
      <c r="A494" s="1">
        <v>2019</v>
      </c>
      <c r="B494" s="2" t="s">
        <v>21</v>
      </c>
      <c r="C494" s="2" t="s">
        <v>1</v>
      </c>
      <c r="D494" s="2" t="s">
        <v>53</v>
      </c>
      <c r="E494" s="2" t="s">
        <v>36</v>
      </c>
      <c r="F494" s="2" t="s">
        <v>52</v>
      </c>
      <c r="G494" s="3">
        <v>42049.696799999998</v>
      </c>
      <c r="H494" s="3">
        <v>44733.72</v>
      </c>
      <c r="I494" s="3">
        <v>403</v>
      </c>
    </row>
    <row r="495" spans="1:9" hidden="1" x14ac:dyDescent="0.25">
      <c r="A495" s="1">
        <v>2019</v>
      </c>
      <c r="B495" s="2" t="s">
        <v>21</v>
      </c>
      <c r="C495" s="2" t="s">
        <v>1</v>
      </c>
      <c r="D495" s="2" t="s">
        <v>1</v>
      </c>
      <c r="E495" s="2" t="s">
        <v>35</v>
      </c>
      <c r="F495" s="2" t="s">
        <v>45</v>
      </c>
      <c r="G495" s="3">
        <v>15584.100850000003</v>
      </c>
      <c r="H495" s="3">
        <v>15130.195000000002</v>
      </c>
      <c r="I495" s="3">
        <v>116</v>
      </c>
    </row>
    <row r="496" spans="1:9" hidden="1" x14ac:dyDescent="0.25">
      <c r="A496" s="1">
        <v>2019</v>
      </c>
      <c r="B496" s="2" t="s">
        <v>21</v>
      </c>
      <c r="C496" s="2" t="s">
        <v>2</v>
      </c>
      <c r="D496" s="2" t="s">
        <v>9</v>
      </c>
      <c r="E496" s="2" t="s">
        <v>35</v>
      </c>
      <c r="F496" s="2" t="s">
        <v>46</v>
      </c>
      <c r="G496" s="3">
        <v>39285.129600000007</v>
      </c>
      <c r="H496" s="3">
        <v>48500.160000000003</v>
      </c>
      <c r="I496" s="3">
        <v>100</v>
      </c>
    </row>
    <row r="497" spans="1:9" hidden="1" x14ac:dyDescent="0.25">
      <c r="A497" s="1">
        <v>2019</v>
      </c>
      <c r="B497" s="2" t="s">
        <v>21</v>
      </c>
      <c r="C497" s="2" t="s">
        <v>2</v>
      </c>
      <c r="D497" s="2" t="s">
        <v>9</v>
      </c>
      <c r="E497" s="2" t="s">
        <v>35</v>
      </c>
      <c r="F497" s="2" t="s">
        <v>47</v>
      </c>
      <c r="G497" s="3">
        <v>10878.176400000002</v>
      </c>
      <c r="H497" s="3">
        <v>11100.18</v>
      </c>
      <c r="I497" s="3">
        <v>100</v>
      </c>
    </row>
    <row r="498" spans="1:9" hidden="1" x14ac:dyDescent="0.25">
      <c r="A498" s="1">
        <v>2019</v>
      </c>
      <c r="B498" s="2" t="s">
        <v>21</v>
      </c>
      <c r="C498" s="2" t="s">
        <v>2</v>
      </c>
      <c r="D498" s="2" t="s">
        <v>9</v>
      </c>
      <c r="E498" s="2" t="s">
        <v>36</v>
      </c>
      <c r="F498" s="2" t="s">
        <v>49</v>
      </c>
      <c r="G498" s="3">
        <v>22492.2556</v>
      </c>
      <c r="H498" s="3">
        <v>22269.56</v>
      </c>
      <c r="I498" s="3">
        <v>170</v>
      </c>
    </row>
    <row r="499" spans="1:9" hidden="1" x14ac:dyDescent="0.25">
      <c r="A499" s="1">
        <v>2019</v>
      </c>
      <c r="B499" s="2" t="s">
        <v>21</v>
      </c>
      <c r="C499" s="2" t="s">
        <v>2</v>
      </c>
      <c r="D499" s="2" t="s">
        <v>10</v>
      </c>
      <c r="E499" s="2" t="s">
        <v>36</v>
      </c>
      <c r="F499" s="2" t="s">
        <v>51</v>
      </c>
      <c r="G499" s="3">
        <v>20202.327600000001</v>
      </c>
      <c r="H499" s="3">
        <v>22200.36</v>
      </c>
      <c r="I499" s="3">
        <v>200</v>
      </c>
    </row>
    <row r="500" spans="1:9" hidden="1" x14ac:dyDescent="0.25">
      <c r="A500" s="1">
        <v>2019</v>
      </c>
      <c r="B500" s="2" t="s">
        <v>21</v>
      </c>
      <c r="C500" s="2" t="s">
        <v>2</v>
      </c>
      <c r="D500" s="2" t="s">
        <v>10</v>
      </c>
      <c r="E500" s="2" t="s">
        <v>36</v>
      </c>
      <c r="F500" s="2" t="s">
        <v>48</v>
      </c>
      <c r="G500" s="3">
        <v>2515.152</v>
      </c>
      <c r="H500" s="3">
        <v>2619.9499999999998</v>
      </c>
      <c r="I500" s="3">
        <v>20</v>
      </c>
    </row>
    <row r="501" spans="1:9" hidden="1" x14ac:dyDescent="0.25">
      <c r="A501" s="1">
        <v>2019</v>
      </c>
      <c r="B501" s="2" t="s">
        <v>21</v>
      </c>
      <c r="C501" s="2" t="s">
        <v>2</v>
      </c>
      <c r="D501" s="2" t="s">
        <v>13</v>
      </c>
      <c r="E501" s="2" t="s">
        <v>36</v>
      </c>
      <c r="F501" s="2" t="s">
        <v>50</v>
      </c>
      <c r="G501" s="3">
        <v>19400.064000000002</v>
      </c>
      <c r="H501" s="3">
        <v>24250.080000000002</v>
      </c>
      <c r="I501" s="3">
        <v>50</v>
      </c>
    </row>
    <row r="502" spans="1:9" hidden="1" x14ac:dyDescent="0.25">
      <c r="A502" s="1">
        <v>2019</v>
      </c>
      <c r="B502" s="2" t="s">
        <v>21</v>
      </c>
      <c r="C502" s="2" t="s">
        <v>2</v>
      </c>
      <c r="D502" s="2" t="s">
        <v>13</v>
      </c>
      <c r="E502" s="2" t="s">
        <v>36</v>
      </c>
      <c r="F502" s="2" t="s">
        <v>52</v>
      </c>
      <c r="G502" s="3">
        <v>6025.8804</v>
      </c>
      <c r="H502" s="3">
        <v>6549.87</v>
      </c>
      <c r="I502" s="3">
        <v>50</v>
      </c>
    </row>
    <row r="503" spans="1:9" hidden="1" x14ac:dyDescent="0.25">
      <c r="A503" s="1">
        <v>2019</v>
      </c>
      <c r="B503" s="2" t="s">
        <v>21</v>
      </c>
      <c r="C503" s="2" t="s">
        <v>2</v>
      </c>
      <c r="D503" s="2" t="s">
        <v>15</v>
      </c>
      <c r="E503" s="2" t="s">
        <v>35</v>
      </c>
      <c r="F503" s="2" t="s">
        <v>45</v>
      </c>
      <c r="G503" s="3">
        <v>4219.5130499999996</v>
      </c>
      <c r="H503" s="3">
        <v>4850.0149999999994</v>
      </c>
      <c r="I503" s="3">
        <v>10</v>
      </c>
    </row>
    <row r="504" spans="1:9" hidden="1" x14ac:dyDescent="0.25">
      <c r="A504" s="1">
        <v>2019</v>
      </c>
      <c r="B504" s="2" t="s">
        <v>21</v>
      </c>
      <c r="C504" s="2" t="s">
        <v>3</v>
      </c>
      <c r="D504" s="2" t="s">
        <v>7</v>
      </c>
      <c r="E504" s="2" t="s">
        <v>35</v>
      </c>
      <c r="F504" s="2" t="s">
        <v>46</v>
      </c>
      <c r="G504" s="3">
        <v>2112.8539999999998</v>
      </c>
      <c r="H504" s="3">
        <v>2178.1999999999998</v>
      </c>
      <c r="I504" s="3">
        <v>66</v>
      </c>
    </row>
    <row r="505" spans="1:9" hidden="1" x14ac:dyDescent="0.25">
      <c r="A505" s="1">
        <v>2019</v>
      </c>
      <c r="B505" s="2" t="s">
        <v>21</v>
      </c>
      <c r="C505" s="2" t="s">
        <v>3</v>
      </c>
      <c r="D505" s="2" t="s">
        <v>7</v>
      </c>
      <c r="E505" s="2" t="s">
        <v>35</v>
      </c>
      <c r="F505" s="2" t="s">
        <v>47</v>
      </c>
      <c r="G505" s="3">
        <v>712.95</v>
      </c>
      <c r="H505" s="3">
        <v>727.5</v>
      </c>
      <c r="I505" s="3">
        <v>2</v>
      </c>
    </row>
    <row r="506" spans="1:9" hidden="1" x14ac:dyDescent="0.25">
      <c r="A506" s="1">
        <v>2019</v>
      </c>
      <c r="B506" s="2" t="s">
        <v>21</v>
      </c>
      <c r="C506" s="2" t="s">
        <v>3</v>
      </c>
      <c r="D506" s="2" t="s">
        <v>7</v>
      </c>
      <c r="E506" s="2" t="s">
        <v>36</v>
      </c>
      <c r="F506" s="2" t="s">
        <v>49</v>
      </c>
      <c r="G506" s="3">
        <v>1669.4682</v>
      </c>
      <c r="H506" s="3">
        <v>1776.0300000000002</v>
      </c>
      <c r="I506" s="3">
        <v>16</v>
      </c>
    </row>
    <row r="507" spans="1:9" hidden="1" x14ac:dyDescent="0.25">
      <c r="A507" s="1">
        <v>2019</v>
      </c>
      <c r="B507" s="2" t="s">
        <v>21</v>
      </c>
      <c r="C507" s="2" t="s">
        <v>3</v>
      </c>
      <c r="D507" s="2" t="s">
        <v>7</v>
      </c>
      <c r="E507" s="2" t="s">
        <v>36</v>
      </c>
      <c r="F507" s="2" t="s">
        <v>51</v>
      </c>
      <c r="G507" s="3">
        <v>7147.2192000000005</v>
      </c>
      <c r="H507" s="3">
        <v>8121.84</v>
      </c>
      <c r="I507" s="3">
        <v>62</v>
      </c>
    </row>
    <row r="508" spans="1:9" hidden="1" x14ac:dyDescent="0.25">
      <c r="A508" s="1">
        <v>2019</v>
      </c>
      <c r="B508" s="2" t="s">
        <v>21</v>
      </c>
      <c r="C508" s="2" t="s">
        <v>3</v>
      </c>
      <c r="D508" s="2" t="s">
        <v>11</v>
      </c>
      <c r="E508" s="2" t="s">
        <v>36</v>
      </c>
      <c r="F508" s="2" t="s">
        <v>48</v>
      </c>
      <c r="G508" s="3">
        <v>44482.765599999999</v>
      </c>
      <c r="H508" s="3">
        <v>42771.889999999992</v>
      </c>
      <c r="I508" s="3">
        <v>1296</v>
      </c>
    </row>
    <row r="509" spans="1:9" hidden="1" x14ac:dyDescent="0.25">
      <c r="A509" s="1">
        <v>2019</v>
      </c>
      <c r="B509" s="2" t="s">
        <v>21</v>
      </c>
      <c r="C509" s="2" t="s">
        <v>3</v>
      </c>
      <c r="D509" s="2" t="s">
        <v>11</v>
      </c>
      <c r="E509" s="2" t="s">
        <v>36</v>
      </c>
      <c r="F509" s="2" t="s">
        <v>50</v>
      </c>
      <c r="G509" s="3">
        <v>2279.5093999999999</v>
      </c>
      <c r="H509" s="3">
        <v>2425.0099999999998</v>
      </c>
      <c r="I509" s="3">
        <v>5</v>
      </c>
    </row>
    <row r="510" spans="1:9" hidden="1" x14ac:dyDescent="0.25">
      <c r="A510" s="1">
        <v>2019</v>
      </c>
      <c r="B510" s="2" t="s">
        <v>21</v>
      </c>
      <c r="C510" s="2" t="s">
        <v>3</v>
      </c>
      <c r="D510" s="2" t="s">
        <v>11</v>
      </c>
      <c r="E510" s="2" t="s">
        <v>36</v>
      </c>
      <c r="F510" s="2" t="s">
        <v>52</v>
      </c>
      <c r="G510" s="3">
        <v>12600.926399999998</v>
      </c>
      <c r="H510" s="3">
        <v>14652.24</v>
      </c>
      <c r="I510" s="3">
        <v>132</v>
      </c>
    </row>
    <row r="511" spans="1:9" hidden="1" x14ac:dyDescent="0.25">
      <c r="A511" s="1">
        <v>2019</v>
      </c>
      <c r="B511" s="2" t="s">
        <v>21</v>
      </c>
      <c r="C511" s="2" t="s">
        <v>3</v>
      </c>
      <c r="D511" s="2" t="s">
        <v>12</v>
      </c>
      <c r="E511" s="2" t="s">
        <v>35</v>
      </c>
      <c r="F511" s="2" t="s">
        <v>45</v>
      </c>
      <c r="G511" s="3">
        <v>8855.3684000000012</v>
      </c>
      <c r="H511" s="3">
        <v>10296.94</v>
      </c>
      <c r="I511" s="3">
        <v>312</v>
      </c>
    </row>
    <row r="512" spans="1:9" hidden="1" x14ac:dyDescent="0.25">
      <c r="A512" s="1">
        <v>2019</v>
      </c>
      <c r="B512" s="2" t="s">
        <v>21</v>
      </c>
      <c r="C512" s="2" t="s">
        <v>3</v>
      </c>
      <c r="D512" s="2" t="s">
        <v>12</v>
      </c>
      <c r="E512" s="2" t="s">
        <v>35</v>
      </c>
      <c r="F512" s="2" t="s">
        <v>46</v>
      </c>
      <c r="G512" s="3">
        <v>39059.602399999996</v>
      </c>
      <c r="H512" s="3">
        <v>42922.64</v>
      </c>
      <c r="I512" s="3">
        <v>89</v>
      </c>
    </row>
    <row r="513" spans="1:9" hidden="1" x14ac:dyDescent="0.25">
      <c r="A513" s="1">
        <v>2019</v>
      </c>
      <c r="B513" s="2" t="s">
        <v>21</v>
      </c>
      <c r="C513" s="2" t="s">
        <v>3</v>
      </c>
      <c r="D513" s="2" t="s">
        <v>12</v>
      </c>
      <c r="E513" s="2" t="s">
        <v>35</v>
      </c>
      <c r="F513" s="2" t="s">
        <v>47</v>
      </c>
      <c r="G513" s="3">
        <v>228.66514999999998</v>
      </c>
      <c r="H513" s="3">
        <v>222.005</v>
      </c>
      <c r="I513" s="3">
        <v>2</v>
      </c>
    </row>
    <row r="514" spans="1:9" hidden="1" x14ac:dyDescent="0.25">
      <c r="A514" s="1">
        <v>2019</v>
      </c>
      <c r="B514" s="2" t="s">
        <v>22</v>
      </c>
      <c r="C514" s="2" t="s">
        <v>4</v>
      </c>
      <c r="D514" s="2" t="s">
        <v>19</v>
      </c>
      <c r="E514" s="2" t="s">
        <v>36</v>
      </c>
      <c r="F514" s="2" t="s">
        <v>49</v>
      </c>
      <c r="G514" s="3">
        <v>33966.550799999997</v>
      </c>
      <c r="H514" s="3">
        <v>33300.54</v>
      </c>
      <c r="I514" s="3">
        <v>300</v>
      </c>
    </row>
    <row r="515" spans="1:9" hidden="1" x14ac:dyDescent="0.25">
      <c r="A515" s="1">
        <v>2019</v>
      </c>
      <c r="B515" s="2" t="s">
        <v>22</v>
      </c>
      <c r="C515" s="2" t="s">
        <v>1</v>
      </c>
      <c r="D515" s="2" t="s">
        <v>53</v>
      </c>
      <c r="E515" s="2" t="s">
        <v>36</v>
      </c>
      <c r="F515" s="2" t="s">
        <v>51</v>
      </c>
      <c r="G515" s="3">
        <v>252710.57699999996</v>
      </c>
      <c r="H515" s="3">
        <v>280789.52999999997</v>
      </c>
      <c r="I515" s="3">
        <v>8508</v>
      </c>
    </row>
    <row r="516" spans="1:9" hidden="1" x14ac:dyDescent="0.25">
      <c r="A516" s="1">
        <v>2019</v>
      </c>
      <c r="B516" s="2" t="s">
        <v>22</v>
      </c>
      <c r="C516" s="2" t="s">
        <v>1</v>
      </c>
      <c r="D516" s="2" t="s">
        <v>1</v>
      </c>
      <c r="E516" s="2" t="s">
        <v>36</v>
      </c>
      <c r="F516" s="2" t="s">
        <v>48</v>
      </c>
      <c r="G516" s="3">
        <v>18769.554</v>
      </c>
      <c r="H516" s="3">
        <v>20855.060000000001</v>
      </c>
      <c r="I516" s="3">
        <v>43</v>
      </c>
    </row>
    <row r="517" spans="1:9" hidden="1" x14ac:dyDescent="0.25">
      <c r="A517" s="1">
        <v>2019</v>
      </c>
      <c r="B517" s="2" t="s">
        <v>22</v>
      </c>
      <c r="C517" s="2" t="s">
        <v>1</v>
      </c>
      <c r="D517" s="2" t="s">
        <v>53</v>
      </c>
      <c r="E517" s="2" t="s">
        <v>36</v>
      </c>
      <c r="F517" s="2" t="s">
        <v>50</v>
      </c>
      <c r="G517" s="3">
        <v>31109.374350000002</v>
      </c>
      <c r="H517" s="3">
        <v>38406.635000000002</v>
      </c>
      <c r="I517" s="3">
        <v>346</v>
      </c>
    </row>
    <row r="518" spans="1:9" hidden="1" x14ac:dyDescent="0.25">
      <c r="A518" s="1">
        <v>2019</v>
      </c>
      <c r="B518" s="2" t="s">
        <v>22</v>
      </c>
      <c r="C518" s="2" t="s">
        <v>1</v>
      </c>
      <c r="D518" s="2" t="s">
        <v>1</v>
      </c>
      <c r="E518" s="2" t="s">
        <v>36</v>
      </c>
      <c r="F518" s="2" t="s">
        <v>52</v>
      </c>
      <c r="G518" s="3">
        <v>30653.394999999997</v>
      </c>
      <c r="H518" s="3">
        <v>30653.394999999997</v>
      </c>
      <c r="I518" s="3">
        <v>234</v>
      </c>
    </row>
    <row r="519" spans="1:9" hidden="1" x14ac:dyDescent="0.25">
      <c r="A519" s="1">
        <v>2019</v>
      </c>
      <c r="B519" s="2" t="s">
        <v>22</v>
      </c>
      <c r="C519" s="2" t="s">
        <v>2</v>
      </c>
      <c r="D519" s="2" t="s">
        <v>9</v>
      </c>
      <c r="E519" s="2" t="s">
        <v>35</v>
      </c>
      <c r="F519" s="2" t="s">
        <v>45</v>
      </c>
      <c r="G519" s="3">
        <v>29100.096000000001</v>
      </c>
      <c r="H519" s="3">
        <v>36375.120000000003</v>
      </c>
      <c r="I519" s="3">
        <v>75</v>
      </c>
    </row>
    <row r="520" spans="1:9" hidden="1" x14ac:dyDescent="0.25">
      <c r="A520" s="1">
        <v>2019</v>
      </c>
      <c r="B520" s="2" t="s">
        <v>22</v>
      </c>
      <c r="C520" s="2" t="s">
        <v>2</v>
      </c>
      <c r="D520" s="2" t="s">
        <v>9</v>
      </c>
      <c r="E520" s="2" t="s">
        <v>35</v>
      </c>
      <c r="F520" s="2" t="s">
        <v>46</v>
      </c>
      <c r="G520" s="3">
        <v>17760.288</v>
      </c>
      <c r="H520" s="3">
        <v>22200.36</v>
      </c>
      <c r="I520" s="3">
        <v>200</v>
      </c>
    </row>
    <row r="521" spans="1:9" hidden="1" x14ac:dyDescent="0.25">
      <c r="A521" s="1">
        <v>2019</v>
      </c>
      <c r="B521" s="2" t="s">
        <v>22</v>
      </c>
      <c r="C521" s="2" t="s">
        <v>2</v>
      </c>
      <c r="D521" s="2" t="s">
        <v>9</v>
      </c>
      <c r="E521" s="2" t="s">
        <v>35</v>
      </c>
      <c r="F521" s="2" t="s">
        <v>47</v>
      </c>
      <c r="G521" s="3">
        <v>5436.3921</v>
      </c>
      <c r="H521" s="3">
        <v>6549.87</v>
      </c>
      <c r="I521" s="3">
        <v>50</v>
      </c>
    </row>
    <row r="522" spans="1:9" hidden="1" x14ac:dyDescent="0.25">
      <c r="A522" s="1">
        <v>2019</v>
      </c>
      <c r="B522" s="2" t="s">
        <v>22</v>
      </c>
      <c r="C522" s="2" t="s">
        <v>2</v>
      </c>
      <c r="D522" s="2" t="s">
        <v>10</v>
      </c>
      <c r="E522" s="2" t="s">
        <v>36</v>
      </c>
      <c r="F522" s="2" t="s">
        <v>49</v>
      </c>
      <c r="G522" s="3">
        <v>18217.655999999999</v>
      </c>
      <c r="H522" s="3">
        <v>19801.8</v>
      </c>
      <c r="I522" s="3">
        <v>600</v>
      </c>
    </row>
    <row r="523" spans="1:9" hidden="1" x14ac:dyDescent="0.25">
      <c r="A523" s="1">
        <v>2019</v>
      </c>
      <c r="B523" s="2" t="s">
        <v>22</v>
      </c>
      <c r="C523" s="2" t="s">
        <v>2</v>
      </c>
      <c r="D523" s="2" t="s">
        <v>10</v>
      </c>
      <c r="E523" s="2" t="s">
        <v>36</v>
      </c>
      <c r="F523" s="2" t="s">
        <v>51</v>
      </c>
      <c r="G523" s="3">
        <v>4544.4156500000008</v>
      </c>
      <c r="H523" s="3">
        <v>5106.0850000000009</v>
      </c>
      <c r="I523" s="3">
        <v>46</v>
      </c>
    </row>
    <row r="524" spans="1:9" hidden="1" x14ac:dyDescent="0.25">
      <c r="A524" s="1">
        <v>2019</v>
      </c>
      <c r="B524" s="2" t="s">
        <v>22</v>
      </c>
      <c r="C524" s="2" t="s">
        <v>3</v>
      </c>
      <c r="D524" s="2" t="s">
        <v>7</v>
      </c>
      <c r="E524" s="2" t="s">
        <v>36</v>
      </c>
      <c r="F524" s="2" t="s">
        <v>48</v>
      </c>
      <c r="G524" s="3">
        <v>576.23334999999997</v>
      </c>
      <c r="H524" s="3">
        <v>594.05499999999995</v>
      </c>
      <c r="I524" s="3">
        <v>18</v>
      </c>
    </row>
    <row r="525" spans="1:9" hidden="1" x14ac:dyDescent="0.25">
      <c r="A525" s="1">
        <v>2019</v>
      </c>
      <c r="B525" s="2" t="s">
        <v>22</v>
      </c>
      <c r="C525" s="2" t="s">
        <v>3</v>
      </c>
      <c r="D525" s="2" t="s">
        <v>7</v>
      </c>
      <c r="E525" s="2" t="s">
        <v>36</v>
      </c>
      <c r="F525" s="2" t="s">
        <v>50</v>
      </c>
      <c r="G525" s="3">
        <v>39343.324800000002</v>
      </c>
      <c r="H525" s="3">
        <v>37830.120000000003</v>
      </c>
      <c r="I525" s="3">
        <v>78</v>
      </c>
    </row>
    <row r="526" spans="1:9" hidden="1" x14ac:dyDescent="0.25">
      <c r="A526" s="1">
        <v>2019</v>
      </c>
      <c r="B526" s="2" t="s">
        <v>22</v>
      </c>
      <c r="C526" s="2" t="s">
        <v>3</v>
      </c>
      <c r="D526" s="2" t="s">
        <v>7</v>
      </c>
      <c r="E526" s="2" t="s">
        <v>36</v>
      </c>
      <c r="F526" s="2" t="s">
        <v>52</v>
      </c>
      <c r="G526" s="3">
        <v>29357.7585</v>
      </c>
      <c r="H526" s="3">
        <v>33744.550000000003</v>
      </c>
      <c r="I526" s="3">
        <v>304</v>
      </c>
    </row>
    <row r="527" spans="1:9" hidden="1" x14ac:dyDescent="0.25">
      <c r="A527" s="1">
        <v>2019</v>
      </c>
      <c r="B527" s="2" t="s">
        <v>22</v>
      </c>
      <c r="C527" s="2" t="s">
        <v>3</v>
      </c>
      <c r="D527" s="2" t="s">
        <v>7</v>
      </c>
      <c r="E527" s="2" t="s">
        <v>35</v>
      </c>
      <c r="F527" s="2" t="s">
        <v>45</v>
      </c>
      <c r="G527" s="3">
        <v>11852.6451</v>
      </c>
      <c r="H527" s="3">
        <v>13623.730000000001</v>
      </c>
      <c r="I527" s="3">
        <v>104</v>
      </c>
    </row>
    <row r="528" spans="1:9" hidden="1" x14ac:dyDescent="0.25">
      <c r="A528" s="1">
        <v>2019</v>
      </c>
      <c r="B528" s="2" t="s">
        <v>22</v>
      </c>
      <c r="C528" s="2" t="s">
        <v>3</v>
      </c>
      <c r="D528" s="2" t="s">
        <v>8</v>
      </c>
      <c r="E528" s="2" t="s">
        <v>35</v>
      </c>
      <c r="F528" s="2" t="s">
        <v>46</v>
      </c>
      <c r="G528" s="3">
        <v>5335.0176000000001</v>
      </c>
      <c r="H528" s="3">
        <v>6062.52</v>
      </c>
      <c r="I528" s="3">
        <v>13</v>
      </c>
    </row>
    <row r="529" spans="1:9" hidden="1" x14ac:dyDescent="0.25">
      <c r="A529" s="1">
        <v>2019</v>
      </c>
      <c r="B529" s="2" t="s">
        <v>22</v>
      </c>
      <c r="C529" s="2" t="s">
        <v>3</v>
      </c>
      <c r="D529" s="2" t="s">
        <v>11</v>
      </c>
      <c r="E529" s="2" t="s">
        <v>35</v>
      </c>
      <c r="F529" s="2" t="s">
        <v>47</v>
      </c>
      <c r="G529" s="3">
        <v>36237.294999999998</v>
      </c>
      <c r="H529" s="3">
        <v>36237.294999999998</v>
      </c>
      <c r="I529" s="3">
        <v>1098</v>
      </c>
    </row>
    <row r="530" spans="1:9" hidden="1" x14ac:dyDescent="0.25">
      <c r="A530" s="1">
        <v>2019</v>
      </c>
      <c r="B530" s="2" t="s">
        <v>22</v>
      </c>
      <c r="C530" s="2" t="s">
        <v>3</v>
      </c>
      <c r="D530" s="2" t="s">
        <v>11</v>
      </c>
      <c r="E530" s="2" t="s">
        <v>36</v>
      </c>
      <c r="F530" s="2" t="s">
        <v>49</v>
      </c>
      <c r="G530" s="3">
        <v>24239.465850000001</v>
      </c>
      <c r="H530" s="3">
        <v>27861.455000000002</v>
      </c>
      <c r="I530" s="3">
        <v>251</v>
      </c>
    </row>
    <row r="531" spans="1:9" hidden="1" x14ac:dyDescent="0.25">
      <c r="A531" s="1">
        <v>2019</v>
      </c>
      <c r="B531" s="2" t="s">
        <v>22</v>
      </c>
      <c r="C531" s="2" t="s">
        <v>3</v>
      </c>
      <c r="D531" s="2" t="s">
        <v>11</v>
      </c>
      <c r="E531" s="2" t="s">
        <v>36</v>
      </c>
      <c r="F531" s="2" t="s">
        <v>51</v>
      </c>
      <c r="G531" s="3">
        <v>12680.549199999999</v>
      </c>
      <c r="H531" s="3">
        <v>14409.715</v>
      </c>
      <c r="I531" s="3">
        <v>110</v>
      </c>
    </row>
    <row r="532" spans="1:9" hidden="1" x14ac:dyDescent="0.25">
      <c r="A532" s="1">
        <v>2019</v>
      </c>
      <c r="B532" s="2" t="s">
        <v>22</v>
      </c>
      <c r="C532" s="2" t="s">
        <v>3</v>
      </c>
      <c r="D532" s="2" t="s">
        <v>12</v>
      </c>
      <c r="E532" s="2" t="s">
        <v>36</v>
      </c>
      <c r="F532" s="2" t="s">
        <v>48</v>
      </c>
      <c r="G532" s="3">
        <v>168.31699999999998</v>
      </c>
      <c r="H532" s="3">
        <v>198.01999999999998</v>
      </c>
      <c r="I532" s="3">
        <v>6</v>
      </c>
    </row>
    <row r="533" spans="1:9" hidden="1" x14ac:dyDescent="0.25">
      <c r="A533" s="1">
        <v>2019</v>
      </c>
      <c r="B533" s="2" t="s">
        <v>22</v>
      </c>
      <c r="C533" s="2" t="s">
        <v>3</v>
      </c>
      <c r="D533" s="2" t="s">
        <v>12</v>
      </c>
      <c r="E533" s="2" t="s">
        <v>36</v>
      </c>
      <c r="F533" s="2" t="s">
        <v>50</v>
      </c>
      <c r="G533" s="3">
        <v>11155.036800000002</v>
      </c>
      <c r="H533" s="3">
        <v>12125.04</v>
      </c>
      <c r="I533" s="3">
        <v>25</v>
      </c>
    </row>
    <row r="534" spans="1:9" hidden="1" x14ac:dyDescent="0.25">
      <c r="A534" s="1">
        <v>2019</v>
      </c>
      <c r="B534" s="2" t="s">
        <v>22</v>
      </c>
      <c r="C534" s="2" t="s">
        <v>3</v>
      </c>
      <c r="D534" s="2" t="s">
        <v>12</v>
      </c>
      <c r="E534" s="2" t="s">
        <v>36</v>
      </c>
      <c r="F534" s="2" t="s">
        <v>52</v>
      </c>
      <c r="G534" s="3">
        <v>825.85395000000005</v>
      </c>
      <c r="H534" s="3">
        <v>888.01499999999999</v>
      </c>
      <c r="I534" s="3">
        <v>8</v>
      </c>
    </row>
    <row r="535" spans="1:9" hidden="1" x14ac:dyDescent="0.25">
      <c r="A535" s="1">
        <v>2019</v>
      </c>
      <c r="B535" s="2" t="s">
        <v>22</v>
      </c>
      <c r="C535" s="2" t="s">
        <v>3</v>
      </c>
      <c r="D535" s="2" t="s">
        <v>12</v>
      </c>
      <c r="E535" s="2" t="s">
        <v>35</v>
      </c>
      <c r="F535" s="2" t="s">
        <v>45</v>
      </c>
      <c r="G535" s="3">
        <v>20980.544000000005</v>
      </c>
      <c r="H535" s="3">
        <v>20173.600000000002</v>
      </c>
      <c r="I535" s="3">
        <v>154</v>
      </c>
    </row>
    <row r="536" spans="1:9" hidden="1" x14ac:dyDescent="0.25">
      <c r="A536" s="1">
        <v>2019</v>
      </c>
      <c r="B536" s="2" t="s">
        <v>23</v>
      </c>
      <c r="C536" s="2" t="s">
        <v>4</v>
      </c>
      <c r="D536" s="2" t="s">
        <v>19</v>
      </c>
      <c r="E536" s="2" t="s">
        <v>35</v>
      </c>
      <c r="F536" s="2" t="s">
        <v>46</v>
      </c>
      <c r="G536" s="3">
        <v>30969.502200000003</v>
      </c>
      <c r="H536" s="3">
        <v>33300.54</v>
      </c>
      <c r="I536" s="3">
        <v>300</v>
      </c>
    </row>
    <row r="537" spans="1:9" hidden="1" x14ac:dyDescent="0.25">
      <c r="A537" s="1">
        <v>2019</v>
      </c>
      <c r="B537" s="2" t="s">
        <v>23</v>
      </c>
      <c r="C537" s="2" t="s">
        <v>1</v>
      </c>
      <c r="D537" s="2" t="s">
        <v>1</v>
      </c>
      <c r="E537" s="2" t="s">
        <v>35</v>
      </c>
      <c r="F537" s="2" t="s">
        <v>47</v>
      </c>
      <c r="G537" s="3">
        <v>17853.306799999998</v>
      </c>
      <c r="H537" s="3">
        <v>18217.66</v>
      </c>
      <c r="I537" s="3">
        <v>552</v>
      </c>
    </row>
    <row r="538" spans="1:9" hidden="1" x14ac:dyDescent="0.25">
      <c r="A538" s="1">
        <v>2019</v>
      </c>
      <c r="B538" s="2" t="s">
        <v>23</v>
      </c>
      <c r="C538" s="2" t="s">
        <v>1</v>
      </c>
      <c r="D538" s="2" t="s">
        <v>1</v>
      </c>
      <c r="E538" s="2" t="s">
        <v>36</v>
      </c>
      <c r="F538" s="2" t="s">
        <v>49</v>
      </c>
      <c r="G538" s="3">
        <v>45590.15</v>
      </c>
      <c r="H538" s="3">
        <v>45590.15</v>
      </c>
      <c r="I538" s="3">
        <v>94</v>
      </c>
    </row>
    <row r="539" spans="1:9" hidden="1" x14ac:dyDescent="0.25">
      <c r="A539" s="1">
        <v>2019</v>
      </c>
      <c r="B539" s="2" t="s">
        <v>23</v>
      </c>
      <c r="C539" s="2" t="s">
        <v>1</v>
      </c>
      <c r="D539" s="2" t="s">
        <v>53</v>
      </c>
      <c r="E539" s="2" t="s">
        <v>36</v>
      </c>
      <c r="F539" s="2" t="s">
        <v>51</v>
      </c>
      <c r="G539" s="3">
        <v>107823.82010000001</v>
      </c>
      <c r="H539" s="3">
        <v>125376.53500000002</v>
      </c>
      <c r="I539" s="3">
        <v>1130</v>
      </c>
    </row>
    <row r="540" spans="1:9" hidden="1" x14ac:dyDescent="0.25">
      <c r="A540" s="1">
        <v>2019</v>
      </c>
      <c r="B540" s="2" t="s">
        <v>23</v>
      </c>
      <c r="C540" s="2" t="s">
        <v>1</v>
      </c>
      <c r="D540" s="2" t="s">
        <v>53</v>
      </c>
      <c r="E540" s="2" t="s">
        <v>36</v>
      </c>
      <c r="F540" s="2" t="s">
        <v>48</v>
      </c>
      <c r="G540" s="3">
        <v>17124.638849999999</v>
      </c>
      <c r="H540" s="3">
        <v>20632.095000000001</v>
      </c>
      <c r="I540" s="3">
        <v>158</v>
      </c>
    </row>
    <row r="541" spans="1:9" hidden="1" x14ac:dyDescent="0.25">
      <c r="A541" s="1">
        <v>2019</v>
      </c>
      <c r="B541" s="2" t="s">
        <v>23</v>
      </c>
      <c r="C541" s="2" t="s">
        <v>2</v>
      </c>
      <c r="D541" s="2" t="s">
        <v>9</v>
      </c>
      <c r="E541" s="2" t="s">
        <v>36</v>
      </c>
      <c r="F541" s="2" t="s">
        <v>50</v>
      </c>
      <c r="G541" s="3">
        <v>22007.563199999997</v>
      </c>
      <c r="H541" s="3">
        <v>26199.48</v>
      </c>
      <c r="I541" s="3">
        <v>200</v>
      </c>
    </row>
    <row r="542" spans="1:9" hidden="1" x14ac:dyDescent="0.25">
      <c r="A542" s="1">
        <v>2019</v>
      </c>
      <c r="B542" s="2" t="s">
        <v>23</v>
      </c>
      <c r="C542" s="2" t="s">
        <v>2</v>
      </c>
      <c r="D542" s="2" t="s">
        <v>10</v>
      </c>
      <c r="E542" s="2" t="s">
        <v>36</v>
      </c>
      <c r="F542" s="2" t="s">
        <v>52</v>
      </c>
      <c r="G542" s="3">
        <v>4158.3779999999997</v>
      </c>
      <c r="H542" s="3">
        <v>3960.36</v>
      </c>
      <c r="I542" s="3">
        <v>120</v>
      </c>
    </row>
    <row r="543" spans="1:9" hidden="1" x14ac:dyDescent="0.25">
      <c r="A543" s="1">
        <v>2019</v>
      </c>
      <c r="B543" s="2" t="s">
        <v>23</v>
      </c>
      <c r="C543" s="2" t="s">
        <v>2</v>
      </c>
      <c r="D543" s="2" t="s">
        <v>10</v>
      </c>
      <c r="E543" s="2" t="s">
        <v>35</v>
      </c>
      <c r="F543" s="2" t="s">
        <v>45</v>
      </c>
      <c r="G543" s="3">
        <v>26729.2343</v>
      </c>
      <c r="H543" s="3">
        <v>31080.505000000001</v>
      </c>
      <c r="I543" s="3">
        <v>280</v>
      </c>
    </row>
    <row r="544" spans="1:9" hidden="1" x14ac:dyDescent="0.25">
      <c r="A544" s="1">
        <v>2019</v>
      </c>
      <c r="B544" s="2" t="s">
        <v>23</v>
      </c>
      <c r="C544" s="2" t="s">
        <v>2</v>
      </c>
      <c r="D544" s="2" t="s">
        <v>10</v>
      </c>
      <c r="E544" s="2" t="s">
        <v>35</v>
      </c>
      <c r="F544" s="2" t="s">
        <v>46</v>
      </c>
      <c r="G544" s="3">
        <v>18025.2431</v>
      </c>
      <c r="H544" s="3">
        <v>20959.584999999999</v>
      </c>
      <c r="I544" s="3">
        <v>160</v>
      </c>
    </row>
    <row r="545" spans="1:9" hidden="1" x14ac:dyDescent="0.25">
      <c r="A545" s="1">
        <v>2019</v>
      </c>
      <c r="B545" s="2" t="s">
        <v>23</v>
      </c>
      <c r="C545" s="2" t="s">
        <v>2</v>
      </c>
      <c r="D545" s="2" t="s">
        <v>13</v>
      </c>
      <c r="E545" s="2" t="s">
        <v>35</v>
      </c>
      <c r="F545" s="2" t="s">
        <v>47</v>
      </c>
      <c r="G545" s="3">
        <v>84361.368000000002</v>
      </c>
      <c r="H545" s="3">
        <v>88801.44</v>
      </c>
      <c r="I545" s="3">
        <v>800</v>
      </c>
    </row>
    <row r="546" spans="1:9" hidden="1" x14ac:dyDescent="0.25">
      <c r="A546" s="1">
        <v>2019</v>
      </c>
      <c r="B546" s="2" t="s">
        <v>23</v>
      </c>
      <c r="C546" s="2" t="s">
        <v>2</v>
      </c>
      <c r="D546" s="2" t="s">
        <v>13</v>
      </c>
      <c r="E546" s="2" t="s">
        <v>36</v>
      </c>
      <c r="F546" s="2" t="s">
        <v>49</v>
      </c>
      <c r="G546" s="3">
        <v>1244.4762499999999</v>
      </c>
      <c r="H546" s="3">
        <v>1309.9749999999999</v>
      </c>
      <c r="I546" s="3">
        <v>10</v>
      </c>
    </row>
    <row r="547" spans="1:9" hidden="1" x14ac:dyDescent="0.25">
      <c r="A547" s="1">
        <v>2019</v>
      </c>
      <c r="B547" s="2" t="s">
        <v>23</v>
      </c>
      <c r="C547" s="2" t="s">
        <v>2</v>
      </c>
      <c r="D547" s="2" t="s">
        <v>15</v>
      </c>
      <c r="E547" s="2" t="s">
        <v>36</v>
      </c>
      <c r="F547" s="2" t="s">
        <v>51</v>
      </c>
      <c r="G547" s="3">
        <v>14089.29565</v>
      </c>
      <c r="H547" s="3">
        <v>16975.055</v>
      </c>
      <c r="I547" s="3">
        <v>35</v>
      </c>
    </row>
    <row r="548" spans="1:9" hidden="1" x14ac:dyDescent="0.25">
      <c r="A548" s="1">
        <v>2019</v>
      </c>
      <c r="B548" s="2" t="s">
        <v>23</v>
      </c>
      <c r="C548" s="2" t="s">
        <v>3</v>
      </c>
      <c r="D548" s="2" t="s">
        <v>7</v>
      </c>
      <c r="E548" s="2" t="s">
        <v>36</v>
      </c>
      <c r="F548" s="2" t="s">
        <v>48</v>
      </c>
      <c r="G548" s="3">
        <v>990.09</v>
      </c>
      <c r="H548" s="3">
        <v>990.09</v>
      </c>
      <c r="I548" s="3">
        <v>30</v>
      </c>
    </row>
    <row r="549" spans="1:9" hidden="1" x14ac:dyDescent="0.25">
      <c r="A549" s="1">
        <v>2019</v>
      </c>
      <c r="B549" s="2" t="s">
        <v>23</v>
      </c>
      <c r="C549" s="2" t="s">
        <v>3</v>
      </c>
      <c r="D549" s="2" t="s">
        <v>7</v>
      </c>
      <c r="E549" s="2" t="s">
        <v>36</v>
      </c>
      <c r="F549" s="2" t="s">
        <v>50</v>
      </c>
      <c r="G549" s="3">
        <v>14181.443000000003</v>
      </c>
      <c r="H549" s="3">
        <v>16490.050000000003</v>
      </c>
      <c r="I549" s="3">
        <v>34</v>
      </c>
    </row>
    <row r="550" spans="1:9" hidden="1" x14ac:dyDescent="0.25">
      <c r="A550" s="1">
        <v>2019</v>
      </c>
      <c r="B550" s="2" t="s">
        <v>23</v>
      </c>
      <c r="C550" s="2" t="s">
        <v>3</v>
      </c>
      <c r="D550" s="2" t="s">
        <v>7</v>
      </c>
      <c r="E550" s="2" t="s">
        <v>36</v>
      </c>
      <c r="F550" s="2" t="s">
        <v>52</v>
      </c>
      <c r="G550" s="3">
        <v>2331.0419999999999</v>
      </c>
      <c r="H550" s="3">
        <v>2220.04</v>
      </c>
      <c r="I550" s="3">
        <v>20</v>
      </c>
    </row>
    <row r="551" spans="1:9" hidden="1" x14ac:dyDescent="0.25">
      <c r="A551" s="1">
        <v>2019</v>
      </c>
      <c r="B551" s="2" t="s">
        <v>23</v>
      </c>
      <c r="C551" s="2" t="s">
        <v>3</v>
      </c>
      <c r="D551" s="2" t="s">
        <v>7</v>
      </c>
      <c r="E551" s="2" t="s">
        <v>35</v>
      </c>
      <c r="F551" s="2" t="s">
        <v>45</v>
      </c>
      <c r="G551" s="3">
        <v>12292.796200000001</v>
      </c>
      <c r="H551" s="3">
        <v>13361.735000000001</v>
      </c>
      <c r="I551" s="3">
        <v>102</v>
      </c>
    </row>
    <row r="552" spans="1:9" hidden="1" x14ac:dyDescent="0.25">
      <c r="A552" s="1">
        <v>2019</v>
      </c>
      <c r="B552" s="2" t="s">
        <v>23</v>
      </c>
      <c r="C552" s="2" t="s">
        <v>3</v>
      </c>
      <c r="D552" s="2" t="s">
        <v>11</v>
      </c>
      <c r="E552" s="2" t="s">
        <v>35</v>
      </c>
      <c r="F552" s="2" t="s">
        <v>46</v>
      </c>
      <c r="G552" s="3">
        <v>900.9819</v>
      </c>
      <c r="H552" s="3">
        <v>990.09</v>
      </c>
      <c r="I552" s="3">
        <v>30</v>
      </c>
    </row>
    <row r="553" spans="1:9" hidden="1" x14ac:dyDescent="0.25">
      <c r="A553" s="1">
        <v>2019</v>
      </c>
      <c r="B553" s="2" t="s">
        <v>23</v>
      </c>
      <c r="C553" s="2" t="s">
        <v>3</v>
      </c>
      <c r="D553" s="2" t="s">
        <v>11</v>
      </c>
      <c r="E553" s="2" t="s">
        <v>35</v>
      </c>
      <c r="F553" s="2" t="s">
        <v>47</v>
      </c>
      <c r="G553" s="3">
        <v>15714.052650000001</v>
      </c>
      <c r="H553" s="3">
        <v>19400.065000000002</v>
      </c>
      <c r="I553" s="3">
        <v>40</v>
      </c>
    </row>
    <row r="554" spans="1:9" hidden="1" x14ac:dyDescent="0.25">
      <c r="A554" s="1">
        <v>2019</v>
      </c>
      <c r="B554" s="2" t="s">
        <v>23</v>
      </c>
      <c r="C554" s="2" t="s">
        <v>3</v>
      </c>
      <c r="D554" s="2" t="s">
        <v>11</v>
      </c>
      <c r="E554" s="2" t="s">
        <v>36</v>
      </c>
      <c r="F554" s="2" t="s">
        <v>49</v>
      </c>
      <c r="G554" s="3">
        <v>113355.04</v>
      </c>
      <c r="H554" s="3">
        <v>123212</v>
      </c>
      <c r="I554" s="3">
        <v>1110</v>
      </c>
    </row>
    <row r="555" spans="1:9" hidden="1" x14ac:dyDescent="0.25">
      <c r="A555" s="1">
        <v>2019</v>
      </c>
      <c r="B555" s="2" t="s">
        <v>23</v>
      </c>
      <c r="C555" s="2" t="s">
        <v>3</v>
      </c>
      <c r="D555" s="2" t="s">
        <v>11</v>
      </c>
      <c r="E555" s="2" t="s">
        <v>36</v>
      </c>
      <c r="F555" s="2" t="s">
        <v>51</v>
      </c>
      <c r="G555" s="3">
        <v>1336.1744999999999</v>
      </c>
      <c r="H555" s="3">
        <v>1309.9749999999999</v>
      </c>
      <c r="I555" s="3">
        <v>10</v>
      </c>
    </row>
    <row r="556" spans="1:9" hidden="1" x14ac:dyDescent="0.25">
      <c r="A556" s="1">
        <v>2019</v>
      </c>
      <c r="B556" s="2" t="s">
        <v>23</v>
      </c>
      <c r="C556" s="2" t="s">
        <v>3</v>
      </c>
      <c r="D556" s="2" t="s">
        <v>12</v>
      </c>
      <c r="E556" s="2" t="s">
        <v>36</v>
      </c>
      <c r="F556" s="2" t="s">
        <v>48</v>
      </c>
      <c r="G556" s="3">
        <v>9089.0329999999994</v>
      </c>
      <c r="H556" s="3">
        <v>10692.98</v>
      </c>
      <c r="I556" s="3">
        <v>324</v>
      </c>
    </row>
    <row r="557" spans="1:9" hidden="1" x14ac:dyDescent="0.25">
      <c r="A557" s="1">
        <v>2019</v>
      </c>
      <c r="B557" s="2" t="s">
        <v>23</v>
      </c>
      <c r="C557" s="2" t="s">
        <v>3</v>
      </c>
      <c r="D557" s="2" t="s">
        <v>12</v>
      </c>
      <c r="E557" s="2" t="s">
        <v>36</v>
      </c>
      <c r="F557" s="2" t="s">
        <v>50</v>
      </c>
      <c r="G557" s="3">
        <v>11640.038400000001</v>
      </c>
      <c r="H557" s="3">
        <v>12125.04</v>
      </c>
      <c r="I557" s="3">
        <v>25</v>
      </c>
    </row>
    <row r="558" spans="1:9" hidden="1" x14ac:dyDescent="0.25">
      <c r="A558" s="1">
        <v>2019</v>
      </c>
      <c r="B558" s="2" t="s">
        <v>23</v>
      </c>
      <c r="C558" s="2" t="s">
        <v>3</v>
      </c>
      <c r="D558" s="2" t="s">
        <v>12</v>
      </c>
      <c r="E558" s="2" t="s">
        <v>36</v>
      </c>
      <c r="F558" s="2" t="s">
        <v>52</v>
      </c>
      <c r="G558" s="3">
        <v>29211.232999999997</v>
      </c>
      <c r="H558" s="3">
        <v>33966.549999999996</v>
      </c>
      <c r="I558" s="3">
        <v>306</v>
      </c>
    </row>
    <row r="559" spans="1:9" hidden="1" x14ac:dyDescent="0.25">
      <c r="A559" s="1">
        <v>2019</v>
      </c>
      <c r="B559" s="2" t="s">
        <v>23</v>
      </c>
      <c r="C559" s="2" t="s">
        <v>3</v>
      </c>
      <c r="D559" s="2" t="s">
        <v>12</v>
      </c>
      <c r="E559" s="2" t="s">
        <v>35</v>
      </c>
      <c r="F559" s="2" t="s">
        <v>45</v>
      </c>
      <c r="G559" s="3">
        <v>6497.4719999999998</v>
      </c>
      <c r="H559" s="3">
        <v>8121.84</v>
      </c>
      <c r="I559" s="3">
        <v>62</v>
      </c>
    </row>
    <row r="560" spans="1:9" hidden="1" x14ac:dyDescent="0.25">
      <c r="A560" s="1">
        <v>2019</v>
      </c>
      <c r="B560" s="2" t="s">
        <v>23</v>
      </c>
      <c r="C560" s="2" t="s">
        <v>3</v>
      </c>
      <c r="D560" s="2" t="s">
        <v>17</v>
      </c>
      <c r="E560" s="2" t="s">
        <v>35</v>
      </c>
      <c r="F560" s="2" t="s">
        <v>46</v>
      </c>
      <c r="G560" s="3">
        <v>37102.6224</v>
      </c>
      <c r="H560" s="3">
        <v>36375.120000000003</v>
      </c>
      <c r="I560" s="3">
        <v>75</v>
      </c>
    </row>
    <row r="561" spans="1:9" hidden="1" x14ac:dyDescent="0.25">
      <c r="A561" s="1">
        <v>2019</v>
      </c>
      <c r="B561" s="2" t="s">
        <v>24</v>
      </c>
      <c r="C561" s="2" t="s">
        <v>4</v>
      </c>
      <c r="D561" s="2" t="s">
        <v>19</v>
      </c>
      <c r="E561" s="2" t="s">
        <v>35</v>
      </c>
      <c r="F561" s="2" t="s">
        <v>47</v>
      </c>
      <c r="G561" s="3">
        <v>2892.4247999999998</v>
      </c>
      <c r="H561" s="3">
        <v>3143.94</v>
      </c>
      <c r="I561" s="3">
        <v>24</v>
      </c>
    </row>
    <row r="562" spans="1:9" hidden="1" x14ac:dyDescent="0.25">
      <c r="A562" s="1">
        <v>2019</v>
      </c>
      <c r="B562" s="2" t="s">
        <v>24</v>
      </c>
      <c r="C562" s="2" t="s">
        <v>1</v>
      </c>
      <c r="D562" s="2" t="s">
        <v>1</v>
      </c>
      <c r="E562" s="2" t="s">
        <v>36</v>
      </c>
      <c r="F562" s="2" t="s">
        <v>49</v>
      </c>
      <c r="G562" s="3">
        <v>5544.51</v>
      </c>
      <c r="H562" s="3">
        <v>5544.51</v>
      </c>
      <c r="I562" s="3">
        <v>168</v>
      </c>
    </row>
    <row r="563" spans="1:9" hidden="1" x14ac:dyDescent="0.25">
      <c r="A563" s="1">
        <v>2019</v>
      </c>
      <c r="B563" s="2" t="s">
        <v>24</v>
      </c>
      <c r="C563" s="2" t="s">
        <v>1</v>
      </c>
      <c r="D563" s="2" t="s">
        <v>53</v>
      </c>
      <c r="E563" s="2" t="s">
        <v>36</v>
      </c>
      <c r="F563" s="2" t="s">
        <v>51</v>
      </c>
      <c r="G563" s="3">
        <v>68089.372199999998</v>
      </c>
      <c r="H563" s="3">
        <v>67415.22</v>
      </c>
      <c r="I563" s="3">
        <v>139</v>
      </c>
    </row>
    <row r="564" spans="1:9" hidden="1" x14ac:dyDescent="0.25">
      <c r="A564" s="1">
        <v>2019</v>
      </c>
      <c r="B564" s="2" t="s">
        <v>24</v>
      </c>
      <c r="C564" s="2" t="s">
        <v>1</v>
      </c>
      <c r="D564" s="2" t="s">
        <v>1</v>
      </c>
      <c r="E564" s="2" t="s">
        <v>36</v>
      </c>
      <c r="F564" s="2" t="s">
        <v>48</v>
      </c>
      <c r="G564" s="3">
        <v>56374.480800000012</v>
      </c>
      <c r="H564" s="3">
        <v>56943.920000000006</v>
      </c>
      <c r="I564" s="3">
        <v>513</v>
      </c>
    </row>
    <row r="565" spans="1:9" hidden="1" x14ac:dyDescent="0.25">
      <c r="A565" s="1">
        <v>2019</v>
      </c>
      <c r="B565" s="2" t="s">
        <v>24</v>
      </c>
      <c r="C565" s="2" t="s">
        <v>1</v>
      </c>
      <c r="D565" s="2" t="s">
        <v>1</v>
      </c>
      <c r="E565" s="2" t="s">
        <v>36</v>
      </c>
      <c r="F565" s="2" t="s">
        <v>50</v>
      </c>
      <c r="G565" s="3">
        <v>61398.487399999991</v>
      </c>
      <c r="H565" s="3">
        <v>71393.59</v>
      </c>
      <c r="I565" s="3">
        <v>545</v>
      </c>
    </row>
    <row r="566" spans="1:9" hidden="1" x14ac:dyDescent="0.25">
      <c r="A566" s="1">
        <v>2019</v>
      </c>
      <c r="B566" s="2" t="s">
        <v>24</v>
      </c>
      <c r="C566" s="2" t="s">
        <v>2</v>
      </c>
      <c r="D566" s="2" t="s">
        <v>9</v>
      </c>
      <c r="E566" s="2" t="s">
        <v>36</v>
      </c>
      <c r="F566" s="2" t="s">
        <v>52</v>
      </c>
      <c r="G566" s="3">
        <v>5098.9634999999998</v>
      </c>
      <c r="H566" s="3">
        <v>4950.45</v>
      </c>
      <c r="I566" s="3">
        <v>150</v>
      </c>
    </row>
    <row r="567" spans="1:9" hidden="1" x14ac:dyDescent="0.25">
      <c r="A567" s="1">
        <v>2019</v>
      </c>
      <c r="B567" s="2" t="s">
        <v>24</v>
      </c>
      <c r="C567" s="2" t="s">
        <v>2</v>
      </c>
      <c r="D567" s="2" t="s">
        <v>9</v>
      </c>
      <c r="E567" s="2" t="s">
        <v>35</v>
      </c>
      <c r="F567" s="2" t="s">
        <v>45</v>
      </c>
      <c r="G567" s="3">
        <v>10872.7842</v>
      </c>
      <c r="H567" s="3">
        <v>13099.74</v>
      </c>
      <c r="I567" s="3">
        <v>100</v>
      </c>
    </row>
    <row r="568" spans="1:9" hidden="1" x14ac:dyDescent="0.25">
      <c r="A568" s="1">
        <v>2019</v>
      </c>
      <c r="B568" s="2" t="s">
        <v>24</v>
      </c>
      <c r="C568" s="2" t="s">
        <v>2</v>
      </c>
      <c r="D568" s="2" t="s">
        <v>10</v>
      </c>
      <c r="E568" s="2" t="s">
        <v>35</v>
      </c>
      <c r="F568" s="2" t="s">
        <v>46</v>
      </c>
      <c r="G568" s="3">
        <v>56610.917999999998</v>
      </c>
      <c r="H568" s="3">
        <v>55500.899999999994</v>
      </c>
      <c r="I568" s="3">
        <v>500</v>
      </c>
    </row>
    <row r="569" spans="1:9" hidden="1" x14ac:dyDescent="0.25">
      <c r="A569" s="1">
        <v>2019</v>
      </c>
      <c r="B569" s="2" t="s">
        <v>24</v>
      </c>
      <c r="C569" s="2" t="s">
        <v>2</v>
      </c>
      <c r="D569" s="2" t="s">
        <v>13</v>
      </c>
      <c r="E569" s="2" t="s">
        <v>35</v>
      </c>
      <c r="F569" s="2" t="s">
        <v>47</v>
      </c>
      <c r="G569" s="3">
        <v>2039.5854000000002</v>
      </c>
      <c r="H569" s="3">
        <v>1980.18</v>
      </c>
      <c r="I569" s="3">
        <v>60</v>
      </c>
    </row>
    <row r="570" spans="1:9" hidden="1" x14ac:dyDescent="0.25">
      <c r="A570" s="1">
        <v>2019</v>
      </c>
      <c r="B570" s="2" t="s">
        <v>24</v>
      </c>
      <c r="C570" s="2" t="s">
        <v>2</v>
      </c>
      <c r="D570" s="2" t="s">
        <v>13</v>
      </c>
      <c r="E570" s="2" t="s">
        <v>36</v>
      </c>
      <c r="F570" s="2" t="s">
        <v>49</v>
      </c>
      <c r="G570" s="3">
        <v>29706.348000000002</v>
      </c>
      <c r="H570" s="3">
        <v>30312.600000000002</v>
      </c>
      <c r="I570" s="3">
        <v>63</v>
      </c>
    </row>
    <row r="571" spans="1:9" hidden="1" x14ac:dyDescent="0.25">
      <c r="A571" s="1">
        <v>2019</v>
      </c>
      <c r="B571" s="2" t="s">
        <v>24</v>
      </c>
      <c r="C571" s="2" t="s">
        <v>2</v>
      </c>
      <c r="D571" s="2" t="s">
        <v>13</v>
      </c>
      <c r="E571" s="2" t="s">
        <v>36</v>
      </c>
      <c r="F571" s="2" t="s">
        <v>51</v>
      </c>
      <c r="G571" s="3">
        <v>115441.87200000002</v>
      </c>
      <c r="H571" s="3">
        <v>111001.8</v>
      </c>
      <c r="I571" s="3">
        <v>1000</v>
      </c>
    </row>
    <row r="572" spans="1:9" hidden="1" x14ac:dyDescent="0.25">
      <c r="A572" s="1">
        <v>2019</v>
      </c>
      <c r="B572" s="2" t="s">
        <v>24</v>
      </c>
      <c r="C572" s="2" t="s">
        <v>2</v>
      </c>
      <c r="D572" s="2" t="s">
        <v>13</v>
      </c>
      <c r="E572" s="2" t="s">
        <v>36</v>
      </c>
      <c r="F572" s="2" t="s">
        <v>48</v>
      </c>
      <c r="G572" s="3">
        <v>8698.2298499999997</v>
      </c>
      <c r="H572" s="3">
        <v>10479.795</v>
      </c>
      <c r="I572" s="3">
        <v>80</v>
      </c>
    </row>
    <row r="573" spans="1:9" hidden="1" x14ac:dyDescent="0.25">
      <c r="A573" s="1">
        <v>2019</v>
      </c>
      <c r="B573" s="2" t="s">
        <v>24</v>
      </c>
      <c r="C573" s="2" t="s">
        <v>2</v>
      </c>
      <c r="D573" s="2" t="s">
        <v>15</v>
      </c>
      <c r="E573" s="2" t="s">
        <v>36</v>
      </c>
      <c r="F573" s="2" t="s">
        <v>50</v>
      </c>
      <c r="G573" s="3">
        <v>11518.788</v>
      </c>
      <c r="H573" s="3">
        <v>12125.04</v>
      </c>
      <c r="I573" s="3">
        <v>25</v>
      </c>
    </row>
    <row r="574" spans="1:9" hidden="1" x14ac:dyDescent="0.25">
      <c r="A574" s="1">
        <v>2019</v>
      </c>
      <c r="B574" s="2" t="s">
        <v>24</v>
      </c>
      <c r="C574" s="2" t="s">
        <v>3</v>
      </c>
      <c r="D574" s="2" t="s">
        <v>7</v>
      </c>
      <c r="E574" s="2" t="s">
        <v>36</v>
      </c>
      <c r="F574" s="2" t="s">
        <v>52</v>
      </c>
      <c r="G574" s="3">
        <v>29405.673000000003</v>
      </c>
      <c r="H574" s="3">
        <v>29702.7</v>
      </c>
      <c r="I574" s="3">
        <v>900</v>
      </c>
    </row>
    <row r="575" spans="1:9" hidden="1" x14ac:dyDescent="0.25">
      <c r="A575" s="1">
        <v>2019</v>
      </c>
      <c r="B575" s="2" t="s">
        <v>24</v>
      </c>
      <c r="C575" s="2" t="s">
        <v>3</v>
      </c>
      <c r="D575" s="2" t="s">
        <v>7</v>
      </c>
      <c r="E575" s="2" t="s">
        <v>35</v>
      </c>
      <c r="F575" s="2" t="s">
        <v>45</v>
      </c>
      <c r="G575" s="3">
        <v>2953.6587</v>
      </c>
      <c r="H575" s="3">
        <v>3395.0099999999998</v>
      </c>
      <c r="I575" s="3">
        <v>7</v>
      </c>
    </row>
    <row r="576" spans="1:9" hidden="1" x14ac:dyDescent="0.25">
      <c r="A576" s="1">
        <v>2019</v>
      </c>
      <c r="B576" s="2" t="s">
        <v>24</v>
      </c>
      <c r="C576" s="2" t="s">
        <v>3</v>
      </c>
      <c r="D576" s="2" t="s">
        <v>11</v>
      </c>
      <c r="E576" s="2" t="s">
        <v>35</v>
      </c>
      <c r="F576" s="2" t="s">
        <v>46</v>
      </c>
      <c r="G576" s="3">
        <v>114355.395</v>
      </c>
      <c r="H576" s="3">
        <v>108909.9</v>
      </c>
      <c r="I576" s="3">
        <v>3300</v>
      </c>
    </row>
    <row r="577" spans="1:9" hidden="1" x14ac:dyDescent="0.25">
      <c r="A577" s="1">
        <v>2019</v>
      </c>
      <c r="B577" s="2" t="s">
        <v>24</v>
      </c>
      <c r="C577" s="2" t="s">
        <v>3</v>
      </c>
      <c r="D577" s="2" t="s">
        <v>11</v>
      </c>
      <c r="E577" s="2" t="s">
        <v>35</v>
      </c>
      <c r="F577" s="2" t="s">
        <v>47</v>
      </c>
      <c r="G577" s="3">
        <v>2374.0839000000001</v>
      </c>
      <c r="H577" s="3">
        <v>2667.51</v>
      </c>
      <c r="I577" s="3">
        <v>6</v>
      </c>
    </row>
    <row r="578" spans="1:9" hidden="1" x14ac:dyDescent="0.25">
      <c r="A578" s="1">
        <v>2019</v>
      </c>
      <c r="B578" s="2" t="s">
        <v>24</v>
      </c>
      <c r="C578" s="2" t="s">
        <v>3</v>
      </c>
      <c r="D578" s="2" t="s">
        <v>11</v>
      </c>
      <c r="E578" s="2" t="s">
        <v>36</v>
      </c>
      <c r="F578" s="2" t="s">
        <v>49</v>
      </c>
      <c r="G578" s="3">
        <v>28924.84965</v>
      </c>
      <c r="H578" s="3">
        <v>28638.465</v>
      </c>
      <c r="I578" s="3">
        <v>258</v>
      </c>
    </row>
    <row r="579" spans="1:9" hidden="1" x14ac:dyDescent="0.25">
      <c r="A579" s="1">
        <v>2019</v>
      </c>
      <c r="B579" s="2" t="s">
        <v>24</v>
      </c>
      <c r="C579" s="2" t="s">
        <v>3</v>
      </c>
      <c r="D579" s="2" t="s">
        <v>11</v>
      </c>
      <c r="E579" s="2" t="s">
        <v>36</v>
      </c>
      <c r="F579" s="2" t="s">
        <v>51</v>
      </c>
      <c r="G579" s="3">
        <v>83592.060200000007</v>
      </c>
      <c r="H579" s="3">
        <v>97200.07</v>
      </c>
      <c r="I579" s="3">
        <v>742</v>
      </c>
    </row>
    <row r="580" spans="1:9" hidden="1" x14ac:dyDescent="0.25">
      <c r="A580" s="1">
        <v>2019</v>
      </c>
      <c r="B580" s="2" t="s">
        <v>24</v>
      </c>
      <c r="C580" s="2" t="s">
        <v>3</v>
      </c>
      <c r="D580" s="2" t="s">
        <v>12</v>
      </c>
      <c r="E580" s="2" t="s">
        <v>36</v>
      </c>
      <c r="F580" s="2" t="s">
        <v>48</v>
      </c>
      <c r="G580" s="3">
        <v>9696.9439499999989</v>
      </c>
      <c r="H580" s="3">
        <v>11683.064999999999</v>
      </c>
      <c r="I580" s="3">
        <v>354</v>
      </c>
    </row>
    <row r="581" spans="1:9" hidden="1" x14ac:dyDescent="0.25">
      <c r="A581" s="1">
        <v>2019</v>
      </c>
      <c r="B581" s="2" t="s">
        <v>24</v>
      </c>
      <c r="C581" s="2" t="s">
        <v>3</v>
      </c>
      <c r="D581" s="2" t="s">
        <v>12</v>
      </c>
      <c r="E581" s="2" t="s">
        <v>36</v>
      </c>
      <c r="F581" s="2" t="s">
        <v>50</v>
      </c>
      <c r="G581" s="3">
        <v>12120.189200000001</v>
      </c>
      <c r="H581" s="3">
        <v>12367.54</v>
      </c>
      <c r="I581" s="3">
        <v>26</v>
      </c>
    </row>
    <row r="582" spans="1:9" hidden="1" x14ac:dyDescent="0.25">
      <c r="A582" s="1">
        <v>2019</v>
      </c>
      <c r="B582" s="2" t="s">
        <v>24</v>
      </c>
      <c r="C582" s="2" t="s">
        <v>3</v>
      </c>
      <c r="D582" s="2" t="s">
        <v>12</v>
      </c>
      <c r="E582" s="2" t="s">
        <v>36</v>
      </c>
      <c r="F582" s="2" t="s">
        <v>52</v>
      </c>
      <c r="G582" s="3">
        <v>1820.4320000000005</v>
      </c>
      <c r="H582" s="3">
        <v>2275.5400000000004</v>
      </c>
      <c r="I582" s="3">
        <v>21</v>
      </c>
    </row>
    <row r="583" spans="1:9" hidden="1" x14ac:dyDescent="0.25">
      <c r="A583" s="1">
        <v>2019</v>
      </c>
      <c r="B583" s="2" t="s">
        <v>25</v>
      </c>
      <c r="C583" s="2" t="s">
        <v>4</v>
      </c>
      <c r="D583" s="2" t="s">
        <v>19</v>
      </c>
      <c r="E583" s="2" t="s">
        <v>35</v>
      </c>
      <c r="F583" s="2" t="s">
        <v>45</v>
      </c>
      <c r="G583" s="3">
        <v>2415.3991000000001</v>
      </c>
      <c r="H583" s="3">
        <v>2368.0383333333334</v>
      </c>
      <c r="I583" s="3">
        <v>22</v>
      </c>
    </row>
    <row r="584" spans="1:9" hidden="1" x14ac:dyDescent="0.25">
      <c r="A584" s="1">
        <v>2019</v>
      </c>
      <c r="B584" s="2" t="s">
        <v>25</v>
      </c>
      <c r="C584" s="2" t="s">
        <v>1</v>
      </c>
      <c r="D584" s="2" t="s">
        <v>1</v>
      </c>
      <c r="E584" s="2" t="s">
        <v>35</v>
      </c>
      <c r="F584" s="2" t="s">
        <v>46</v>
      </c>
      <c r="G584" s="3">
        <v>24211.008000000002</v>
      </c>
      <c r="H584" s="3">
        <v>30263.760000000006</v>
      </c>
      <c r="I584" s="3">
        <v>917</v>
      </c>
    </row>
    <row r="585" spans="1:9" hidden="1" x14ac:dyDescent="0.25">
      <c r="A585" s="1">
        <v>2019</v>
      </c>
      <c r="B585" s="2" t="s">
        <v>25</v>
      </c>
      <c r="C585" s="2" t="s">
        <v>1</v>
      </c>
      <c r="D585" s="2" t="s">
        <v>53</v>
      </c>
      <c r="E585" s="2" t="s">
        <v>35</v>
      </c>
      <c r="F585" s="2" t="s">
        <v>47</v>
      </c>
      <c r="G585" s="3">
        <v>16881.287</v>
      </c>
      <c r="H585" s="3">
        <v>18349.225000000002</v>
      </c>
      <c r="I585" s="3">
        <v>38</v>
      </c>
    </row>
    <row r="586" spans="1:9" hidden="1" x14ac:dyDescent="0.25">
      <c r="A586" s="1">
        <v>2019</v>
      </c>
      <c r="B586" s="2" t="s">
        <v>25</v>
      </c>
      <c r="C586" s="2" t="s">
        <v>1</v>
      </c>
      <c r="D586" s="2" t="s">
        <v>53</v>
      </c>
      <c r="E586" s="2" t="s">
        <v>36</v>
      </c>
      <c r="F586" s="2" t="s">
        <v>49</v>
      </c>
      <c r="G586" s="3">
        <v>127818.57433333335</v>
      </c>
      <c r="H586" s="3">
        <v>130427.11666666668</v>
      </c>
      <c r="I586" s="3">
        <v>1175</v>
      </c>
    </row>
    <row r="587" spans="1:9" hidden="1" x14ac:dyDescent="0.25">
      <c r="A587" s="1">
        <v>2019</v>
      </c>
      <c r="B587" s="2" t="s">
        <v>25</v>
      </c>
      <c r="C587" s="2" t="s">
        <v>1</v>
      </c>
      <c r="D587" s="2" t="s">
        <v>53</v>
      </c>
      <c r="E587" s="2" t="s">
        <v>36</v>
      </c>
      <c r="F587" s="2" t="s">
        <v>51</v>
      </c>
      <c r="G587" s="3">
        <v>20208.534666666666</v>
      </c>
      <c r="H587" s="3">
        <v>19431.283333333333</v>
      </c>
      <c r="I587" s="3">
        <v>149</v>
      </c>
    </row>
    <row r="588" spans="1:9" hidden="1" x14ac:dyDescent="0.25">
      <c r="A588" s="1">
        <v>2019</v>
      </c>
      <c r="B588" s="2" t="s">
        <v>25</v>
      </c>
      <c r="C588" s="2" t="s">
        <v>2</v>
      </c>
      <c r="D588" s="2" t="s">
        <v>9</v>
      </c>
      <c r="E588" s="2" t="s">
        <v>36</v>
      </c>
      <c r="F588" s="2" t="s">
        <v>48</v>
      </c>
      <c r="G588" s="3">
        <v>1485.135</v>
      </c>
      <c r="H588" s="3">
        <v>1650.1499999999999</v>
      </c>
      <c r="I588" s="3">
        <v>50</v>
      </c>
    </row>
    <row r="589" spans="1:9" hidden="1" x14ac:dyDescent="0.25">
      <c r="A589" s="1">
        <v>2019</v>
      </c>
      <c r="B589" s="2" t="s">
        <v>25</v>
      </c>
      <c r="C589" s="2" t="s">
        <v>2</v>
      </c>
      <c r="D589" s="2" t="s">
        <v>9</v>
      </c>
      <c r="E589" s="2" t="s">
        <v>36</v>
      </c>
      <c r="F589" s="2" t="s">
        <v>50</v>
      </c>
      <c r="G589" s="3">
        <v>42033.471999999994</v>
      </c>
      <c r="H589" s="3">
        <v>52541.84</v>
      </c>
      <c r="I589" s="3">
        <v>109</v>
      </c>
    </row>
    <row r="590" spans="1:9" hidden="1" x14ac:dyDescent="0.25">
      <c r="A590" s="1">
        <v>2019</v>
      </c>
      <c r="B590" s="2" t="s">
        <v>25</v>
      </c>
      <c r="C590" s="2" t="s">
        <v>2</v>
      </c>
      <c r="D590" s="2" t="s">
        <v>9</v>
      </c>
      <c r="E590" s="2" t="s">
        <v>36</v>
      </c>
      <c r="F590" s="2" t="s">
        <v>52</v>
      </c>
      <c r="G590" s="3">
        <v>20202.327600000001</v>
      </c>
      <c r="H590" s="3">
        <v>22200.36</v>
      </c>
      <c r="I590" s="3">
        <v>200</v>
      </c>
    </row>
    <row r="591" spans="1:9" hidden="1" x14ac:dyDescent="0.25">
      <c r="A591" s="1">
        <v>2019</v>
      </c>
      <c r="B591" s="2" t="s">
        <v>25</v>
      </c>
      <c r="C591" s="2" t="s">
        <v>2</v>
      </c>
      <c r="D591" s="2" t="s">
        <v>9</v>
      </c>
      <c r="E591" s="2" t="s">
        <v>35</v>
      </c>
      <c r="F591" s="2" t="s">
        <v>45</v>
      </c>
      <c r="G591" s="3">
        <v>8174.2388000000001</v>
      </c>
      <c r="H591" s="3">
        <v>7859.8450000000003</v>
      </c>
      <c r="I591" s="3">
        <v>60</v>
      </c>
    </row>
    <row r="592" spans="1:9" hidden="1" x14ac:dyDescent="0.25">
      <c r="A592" s="1">
        <v>2019</v>
      </c>
      <c r="B592" s="2" t="s">
        <v>25</v>
      </c>
      <c r="C592" s="2" t="s">
        <v>2</v>
      </c>
      <c r="D592" s="2" t="s">
        <v>10</v>
      </c>
      <c r="E592" s="2" t="s">
        <v>35</v>
      </c>
      <c r="F592" s="2" t="s">
        <v>46</v>
      </c>
      <c r="G592" s="3">
        <v>46702.545299999991</v>
      </c>
      <c r="H592" s="3">
        <v>52474.77</v>
      </c>
      <c r="I592" s="3">
        <v>1590</v>
      </c>
    </row>
    <row r="593" spans="1:9" hidden="1" x14ac:dyDescent="0.25">
      <c r="A593" s="1">
        <v>2019</v>
      </c>
      <c r="B593" s="2" t="s">
        <v>25</v>
      </c>
      <c r="C593" s="2" t="s">
        <v>2</v>
      </c>
      <c r="D593" s="2" t="s">
        <v>10</v>
      </c>
      <c r="E593" s="2" t="s">
        <v>35</v>
      </c>
      <c r="F593" s="2" t="s">
        <v>47</v>
      </c>
      <c r="G593" s="3">
        <v>65475.216000000008</v>
      </c>
      <c r="H593" s="3">
        <v>72750.240000000005</v>
      </c>
      <c r="I593" s="3">
        <v>150</v>
      </c>
    </row>
    <row r="594" spans="1:9" hidden="1" x14ac:dyDescent="0.25">
      <c r="A594" s="1">
        <v>2019</v>
      </c>
      <c r="B594" s="2" t="s">
        <v>25</v>
      </c>
      <c r="C594" s="2" t="s">
        <v>2</v>
      </c>
      <c r="D594" s="2" t="s">
        <v>10</v>
      </c>
      <c r="E594" s="2" t="s">
        <v>36</v>
      </c>
      <c r="F594" s="2" t="s">
        <v>49</v>
      </c>
      <c r="G594" s="3">
        <v>27602.448333333334</v>
      </c>
      <c r="H594" s="3">
        <v>27602.448333333334</v>
      </c>
      <c r="I594" s="3">
        <v>249</v>
      </c>
    </row>
    <row r="595" spans="1:9" hidden="1" x14ac:dyDescent="0.25">
      <c r="A595" s="1">
        <v>2019</v>
      </c>
      <c r="B595" s="2" t="s">
        <v>25</v>
      </c>
      <c r="C595" s="2" t="s">
        <v>2</v>
      </c>
      <c r="D595" s="2" t="s">
        <v>10</v>
      </c>
      <c r="E595" s="2" t="s">
        <v>36</v>
      </c>
      <c r="F595" s="2" t="s">
        <v>51</v>
      </c>
      <c r="G595" s="3">
        <v>6357.7401333333328</v>
      </c>
      <c r="H595" s="3">
        <v>6113.2116666666661</v>
      </c>
      <c r="I595" s="3">
        <v>47</v>
      </c>
    </row>
    <row r="596" spans="1:9" hidden="1" x14ac:dyDescent="0.25">
      <c r="A596" s="1">
        <v>2019</v>
      </c>
      <c r="B596" s="2" t="s">
        <v>25</v>
      </c>
      <c r="C596" s="2" t="s">
        <v>2</v>
      </c>
      <c r="D596" s="2" t="s">
        <v>13</v>
      </c>
      <c r="E596" s="2" t="s">
        <v>36</v>
      </c>
      <c r="F596" s="2" t="s">
        <v>48</v>
      </c>
      <c r="G596" s="3">
        <v>1240.9128000000001</v>
      </c>
      <c r="H596" s="3">
        <v>1320.1200000000001</v>
      </c>
      <c r="I596" s="3">
        <v>40</v>
      </c>
    </row>
    <row r="597" spans="1:9" hidden="1" x14ac:dyDescent="0.25">
      <c r="A597" s="1">
        <v>2019</v>
      </c>
      <c r="B597" s="2" t="s">
        <v>25</v>
      </c>
      <c r="C597" s="2" t="s">
        <v>2</v>
      </c>
      <c r="D597" s="2" t="s">
        <v>13</v>
      </c>
      <c r="E597" s="2" t="s">
        <v>36</v>
      </c>
      <c r="F597" s="2" t="s">
        <v>50</v>
      </c>
      <c r="G597" s="3">
        <v>13580.0448</v>
      </c>
      <c r="H597" s="3">
        <v>16166.720000000001</v>
      </c>
      <c r="I597" s="3">
        <v>34</v>
      </c>
    </row>
    <row r="598" spans="1:9" hidden="1" x14ac:dyDescent="0.25">
      <c r="A598" s="1">
        <v>2019</v>
      </c>
      <c r="B598" s="2" t="s">
        <v>25</v>
      </c>
      <c r="C598" s="2" t="s">
        <v>2</v>
      </c>
      <c r="D598" s="2" t="s">
        <v>13</v>
      </c>
      <c r="E598" s="2" t="s">
        <v>36</v>
      </c>
      <c r="F598" s="2" t="s">
        <v>52</v>
      </c>
      <c r="G598" s="3">
        <v>87380.617599999998</v>
      </c>
      <c r="H598" s="3">
        <v>91021.476666666669</v>
      </c>
      <c r="I598" s="3">
        <v>820</v>
      </c>
    </row>
    <row r="599" spans="1:9" hidden="1" x14ac:dyDescent="0.25">
      <c r="A599" s="1">
        <v>2019</v>
      </c>
      <c r="B599" s="2" t="s">
        <v>25</v>
      </c>
      <c r="C599" s="2" t="s">
        <v>2</v>
      </c>
      <c r="D599" s="2" t="s">
        <v>13</v>
      </c>
      <c r="E599" s="2" t="s">
        <v>35</v>
      </c>
      <c r="F599" s="2" t="s">
        <v>45</v>
      </c>
      <c r="G599" s="3">
        <v>1283.7755</v>
      </c>
      <c r="H599" s="3">
        <v>1309.9749999999999</v>
      </c>
      <c r="I599" s="3">
        <v>10</v>
      </c>
    </row>
    <row r="600" spans="1:9" hidden="1" x14ac:dyDescent="0.25">
      <c r="A600" s="1">
        <v>2019</v>
      </c>
      <c r="B600" s="2" t="s">
        <v>25</v>
      </c>
      <c r="C600" s="2" t="s">
        <v>2</v>
      </c>
      <c r="D600" s="2" t="s">
        <v>15</v>
      </c>
      <c r="E600" s="2" t="s">
        <v>35</v>
      </c>
      <c r="F600" s="2" t="s">
        <v>46</v>
      </c>
      <c r="G600" s="3">
        <v>20879.438249999999</v>
      </c>
      <c r="H600" s="3">
        <v>21090.341666666667</v>
      </c>
      <c r="I600" s="3">
        <v>190</v>
      </c>
    </row>
    <row r="601" spans="1:9" hidden="1" x14ac:dyDescent="0.25">
      <c r="A601" s="1">
        <v>2019</v>
      </c>
      <c r="B601" s="2" t="s">
        <v>25</v>
      </c>
      <c r="C601" s="2" t="s">
        <v>2</v>
      </c>
      <c r="D601" s="2" t="s">
        <v>15</v>
      </c>
      <c r="E601" s="2" t="s">
        <v>35</v>
      </c>
      <c r="F601" s="2" t="s">
        <v>47</v>
      </c>
      <c r="G601" s="3">
        <v>458.49124999999998</v>
      </c>
      <c r="H601" s="3">
        <v>436.6583333333333</v>
      </c>
      <c r="I601" s="3">
        <v>4</v>
      </c>
    </row>
    <row r="602" spans="1:9" hidden="1" x14ac:dyDescent="0.25">
      <c r="A602" s="1">
        <v>2019</v>
      </c>
      <c r="B602" s="2" t="s">
        <v>25</v>
      </c>
      <c r="C602" s="2" t="s">
        <v>3</v>
      </c>
      <c r="D602" s="2" t="s">
        <v>7</v>
      </c>
      <c r="E602" s="2" t="s">
        <v>36</v>
      </c>
      <c r="F602" s="2" t="s">
        <v>49</v>
      </c>
      <c r="G602" s="3">
        <v>18999.827416666667</v>
      </c>
      <c r="H602" s="3">
        <v>19999.818333333333</v>
      </c>
      <c r="I602" s="3">
        <v>606</v>
      </c>
    </row>
    <row r="603" spans="1:9" hidden="1" x14ac:dyDescent="0.25">
      <c r="A603" s="1">
        <v>2019</v>
      </c>
      <c r="B603" s="2" t="s">
        <v>25</v>
      </c>
      <c r="C603" s="2" t="s">
        <v>3</v>
      </c>
      <c r="D603" s="2" t="s">
        <v>7</v>
      </c>
      <c r="E603" s="2" t="s">
        <v>36</v>
      </c>
      <c r="F603" s="2" t="s">
        <v>51</v>
      </c>
      <c r="G603" s="3">
        <v>16596.755099999998</v>
      </c>
      <c r="H603" s="3">
        <v>19076.73</v>
      </c>
      <c r="I603" s="3">
        <v>40</v>
      </c>
    </row>
    <row r="604" spans="1:9" hidden="1" x14ac:dyDescent="0.25">
      <c r="A604" s="1">
        <v>2019</v>
      </c>
      <c r="B604" s="2" t="s">
        <v>25</v>
      </c>
      <c r="C604" s="2" t="s">
        <v>3</v>
      </c>
      <c r="D604" s="2" t="s">
        <v>7</v>
      </c>
      <c r="E604" s="2" t="s">
        <v>36</v>
      </c>
      <c r="F604" s="2" t="s">
        <v>48</v>
      </c>
      <c r="G604" s="3">
        <v>22087.878066666672</v>
      </c>
      <c r="H604" s="3">
        <v>26936.436666666672</v>
      </c>
      <c r="I604" s="3">
        <v>243</v>
      </c>
    </row>
    <row r="605" spans="1:9" hidden="1" x14ac:dyDescent="0.25">
      <c r="A605" s="1">
        <v>2019</v>
      </c>
      <c r="B605" s="2" t="s">
        <v>25</v>
      </c>
      <c r="C605" s="2" t="s">
        <v>3</v>
      </c>
      <c r="D605" s="2" t="s">
        <v>7</v>
      </c>
      <c r="E605" s="2" t="s">
        <v>36</v>
      </c>
      <c r="F605" s="2" t="s">
        <v>50</v>
      </c>
      <c r="G605" s="3">
        <v>10525.2048</v>
      </c>
      <c r="H605" s="3">
        <v>11440.44</v>
      </c>
      <c r="I605" s="3">
        <v>88</v>
      </c>
    </row>
    <row r="606" spans="1:9" hidden="1" x14ac:dyDescent="0.25">
      <c r="A606" s="1">
        <v>2019</v>
      </c>
      <c r="B606" s="2" t="s">
        <v>25</v>
      </c>
      <c r="C606" s="2" t="s">
        <v>3</v>
      </c>
      <c r="D606" s="2" t="s">
        <v>8</v>
      </c>
      <c r="E606" s="2" t="s">
        <v>36</v>
      </c>
      <c r="F606" s="2" t="s">
        <v>52</v>
      </c>
      <c r="G606" s="3">
        <v>30890.808000000005</v>
      </c>
      <c r="H606" s="3">
        <v>29702.7</v>
      </c>
      <c r="I606" s="3">
        <v>900</v>
      </c>
    </row>
    <row r="607" spans="1:9" hidden="1" x14ac:dyDescent="0.25">
      <c r="A607" s="1">
        <v>2019</v>
      </c>
      <c r="B607" s="2" t="s">
        <v>25</v>
      </c>
      <c r="C607" s="2" t="s">
        <v>3</v>
      </c>
      <c r="D607" s="2" t="s">
        <v>8</v>
      </c>
      <c r="E607" s="2" t="s">
        <v>35</v>
      </c>
      <c r="F607" s="2" t="s">
        <v>45</v>
      </c>
      <c r="G607" s="3">
        <v>1677.2972</v>
      </c>
      <c r="H607" s="3">
        <v>2020.8400000000001</v>
      </c>
      <c r="I607" s="3">
        <v>5</v>
      </c>
    </row>
    <row r="608" spans="1:9" hidden="1" x14ac:dyDescent="0.25">
      <c r="A608" s="1">
        <v>2019</v>
      </c>
      <c r="B608" s="2" t="s">
        <v>25</v>
      </c>
      <c r="C608" s="2" t="s">
        <v>3</v>
      </c>
      <c r="D608" s="2" t="s">
        <v>8</v>
      </c>
      <c r="E608" s="2" t="s">
        <v>35</v>
      </c>
      <c r="F608" s="2" t="s">
        <v>46</v>
      </c>
      <c r="G608" s="3">
        <v>66312.474633333331</v>
      </c>
      <c r="H608" s="3">
        <v>64381.043333333335</v>
      </c>
      <c r="I608" s="3">
        <v>580</v>
      </c>
    </row>
    <row r="609" spans="1:9" hidden="1" x14ac:dyDescent="0.25">
      <c r="A609" s="1">
        <v>2019</v>
      </c>
      <c r="B609" s="2" t="s">
        <v>25</v>
      </c>
      <c r="C609" s="2" t="s">
        <v>3</v>
      </c>
      <c r="D609" s="2" t="s">
        <v>8</v>
      </c>
      <c r="E609" s="2" t="s">
        <v>35</v>
      </c>
      <c r="F609" s="2" t="s">
        <v>47</v>
      </c>
      <c r="G609" s="3">
        <v>4279.2483999999995</v>
      </c>
      <c r="H609" s="3">
        <v>4366.58</v>
      </c>
      <c r="I609" s="3">
        <v>34</v>
      </c>
    </row>
    <row r="610" spans="1:9" hidden="1" x14ac:dyDescent="0.25">
      <c r="A610" s="1">
        <v>2019</v>
      </c>
      <c r="B610" s="2" t="s">
        <v>25</v>
      </c>
      <c r="C610" s="2" t="s">
        <v>3</v>
      </c>
      <c r="D610" s="2" t="s">
        <v>11</v>
      </c>
      <c r="E610" s="2" t="s">
        <v>36</v>
      </c>
      <c r="F610" s="2" t="s">
        <v>49</v>
      </c>
      <c r="G610" s="3">
        <v>6395.98225</v>
      </c>
      <c r="H610" s="3">
        <v>7524.6850000000004</v>
      </c>
      <c r="I610" s="3">
        <v>228</v>
      </c>
    </row>
    <row r="611" spans="1:9" hidden="1" x14ac:dyDescent="0.25">
      <c r="A611" s="1">
        <v>2019</v>
      </c>
      <c r="B611" s="2" t="s">
        <v>25</v>
      </c>
      <c r="C611" s="2" t="s">
        <v>3</v>
      </c>
      <c r="D611" s="2" t="s">
        <v>11</v>
      </c>
      <c r="E611" s="2" t="s">
        <v>36</v>
      </c>
      <c r="F611" s="2" t="s">
        <v>51</v>
      </c>
      <c r="G611" s="3">
        <v>9081.656500000001</v>
      </c>
      <c r="H611" s="3">
        <v>8649.1966666666685</v>
      </c>
      <c r="I611" s="3">
        <v>18</v>
      </c>
    </row>
    <row r="612" spans="1:9" hidden="1" x14ac:dyDescent="0.25">
      <c r="A612" s="1">
        <v>2019</v>
      </c>
      <c r="B612" s="2" t="s">
        <v>25</v>
      </c>
      <c r="C612" s="2" t="s">
        <v>3</v>
      </c>
      <c r="D612" s="2" t="s">
        <v>11</v>
      </c>
      <c r="E612" s="2" t="s">
        <v>36</v>
      </c>
      <c r="F612" s="2" t="s">
        <v>48</v>
      </c>
      <c r="G612" s="3">
        <v>3853.9829999999993</v>
      </c>
      <c r="H612" s="3">
        <v>4588.0749999999989</v>
      </c>
      <c r="I612" s="3">
        <v>42</v>
      </c>
    </row>
    <row r="613" spans="1:9" hidden="1" x14ac:dyDescent="0.25">
      <c r="A613" s="1">
        <v>2019</v>
      </c>
      <c r="B613" s="2" t="s">
        <v>25</v>
      </c>
      <c r="C613" s="2" t="s">
        <v>3</v>
      </c>
      <c r="D613" s="2" t="s">
        <v>11</v>
      </c>
      <c r="E613" s="2" t="s">
        <v>36</v>
      </c>
      <c r="F613" s="2" t="s">
        <v>50</v>
      </c>
      <c r="G613" s="3">
        <v>785.98500000000001</v>
      </c>
      <c r="H613" s="3">
        <v>785.98500000000001</v>
      </c>
      <c r="I613" s="3">
        <v>6</v>
      </c>
    </row>
    <row r="614" spans="1:9" hidden="1" x14ac:dyDescent="0.25">
      <c r="A614" s="1">
        <v>2019</v>
      </c>
      <c r="B614" s="2" t="s">
        <v>25</v>
      </c>
      <c r="C614" s="2" t="s">
        <v>3</v>
      </c>
      <c r="D614" s="2" t="s">
        <v>12</v>
      </c>
      <c r="E614" s="2" t="s">
        <v>36</v>
      </c>
      <c r="F614" s="2" t="s">
        <v>52</v>
      </c>
      <c r="G614" s="3">
        <v>20567.4696</v>
      </c>
      <c r="H614" s="3">
        <v>25082.28</v>
      </c>
      <c r="I614" s="3">
        <v>760</v>
      </c>
    </row>
    <row r="615" spans="1:9" hidden="1" x14ac:dyDescent="0.25">
      <c r="A615" s="1">
        <v>2019</v>
      </c>
      <c r="B615" s="2" t="s">
        <v>25</v>
      </c>
      <c r="C615" s="2" t="s">
        <v>3</v>
      </c>
      <c r="D615" s="2" t="s">
        <v>12</v>
      </c>
      <c r="E615" s="2" t="s">
        <v>35</v>
      </c>
      <c r="F615" s="2" t="s">
        <v>45</v>
      </c>
      <c r="G615" s="3">
        <v>15362.423999999999</v>
      </c>
      <c r="H615" s="3">
        <v>14630.88</v>
      </c>
      <c r="I615" s="3">
        <v>31</v>
      </c>
    </row>
    <row r="616" spans="1:9" hidden="1" x14ac:dyDescent="0.25">
      <c r="A616" s="1">
        <v>2019</v>
      </c>
      <c r="B616" s="2" t="s">
        <v>25</v>
      </c>
      <c r="C616" s="2" t="s">
        <v>3</v>
      </c>
      <c r="D616" s="2" t="s">
        <v>12</v>
      </c>
      <c r="E616" s="2" t="s">
        <v>35</v>
      </c>
      <c r="F616" s="2" t="s">
        <v>46</v>
      </c>
      <c r="G616" s="3">
        <v>17088.172200000001</v>
      </c>
      <c r="H616" s="3">
        <v>17260.780000000002</v>
      </c>
      <c r="I616" s="3">
        <v>156</v>
      </c>
    </row>
    <row r="617" spans="1:9" hidden="1" x14ac:dyDescent="0.25">
      <c r="A617" s="1">
        <v>2019</v>
      </c>
      <c r="B617" s="2" t="s">
        <v>25</v>
      </c>
      <c r="C617" s="2" t="s">
        <v>3</v>
      </c>
      <c r="D617" s="2" t="s">
        <v>12</v>
      </c>
      <c r="E617" s="2" t="s">
        <v>35</v>
      </c>
      <c r="F617" s="2" t="s">
        <v>47</v>
      </c>
      <c r="G617" s="3">
        <v>4045.2016000000003</v>
      </c>
      <c r="H617" s="3">
        <v>4213.751666666667</v>
      </c>
      <c r="I617" s="3">
        <v>33</v>
      </c>
    </row>
    <row r="618" spans="1:9" hidden="1" x14ac:dyDescent="0.25">
      <c r="A618" s="1">
        <v>2019</v>
      </c>
      <c r="B618" s="2" t="s">
        <v>26</v>
      </c>
      <c r="C618" s="2" t="s">
        <v>4</v>
      </c>
      <c r="D618" s="2" t="s">
        <v>19</v>
      </c>
      <c r="E618" s="2" t="s">
        <v>36</v>
      </c>
      <c r="F618" s="2" t="s">
        <v>49</v>
      </c>
      <c r="G618" s="3">
        <v>5197.9724999999999</v>
      </c>
      <c r="H618" s="3">
        <v>4950.45</v>
      </c>
      <c r="I618" s="3">
        <v>150</v>
      </c>
    </row>
    <row r="619" spans="1:9" hidden="1" x14ac:dyDescent="0.25">
      <c r="A619" s="1">
        <v>2019</v>
      </c>
      <c r="B619" s="2" t="s">
        <v>26</v>
      </c>
      <c r="C619" s="2" t="s">
        <v>4</v>
      </c>
      <c r="D619" s="2" t="s">
        <v>19</v>
      </c>
      <c r="E619" s="2" t="s">
        <v>36</v>
      </c>
      <c r="F619" s="2" t="s">
        <v>51</v>
      </c>
      <c r="G619" s="3">
        <v>858.85700000000008</v>
      </c>
      <c r="H619" s="3">
        <v>1010.4200000000001</v>
      </c>
      <c r="I619" s="3">
        <v>3</v>
      </c>
    </row>
    <row r="620" spans="1:9" hidden="1" x14ac:dyDescent="0.25">
      <c r="A620" s="1">
        <v>2019</v>
      </c>
      <c r="B620" s="2" t="s">
        <v>26</v>
      </c>
      <c r="C620" s="2" t="s">
        <v>4</v>
      </c>
      <c r="D620" s="2" t="s">
        <v>19</v>
      </c>
      <c r="E620" s="2" t="s">
        <v>36</v>
      </c>
      <c r="F620" s="2" t="s">
        <v>48</v>
      </c>
      <c r="G620" s="3">
        <v>6734.1091666666662</v>
      </c>
      <c r="H620" s="3">
        <v>6734.1091666666662</v>
      </c>
      <c r="I620" s="3">
        <v>61</v>
      </c>
    </row>
    <row r="621" spans="1:9" hidden="1" x14ac:dyDescent="0.25">
      <c r="A621" s="1">
        <v>2019</v>
      </c>
      <c r="B621" s="2" t="s">
        <v>26</v>
      </c>
      <c r="C621" s="2" t="s">
        <v>4</v>
      </c>
      <c r="D621" s="2" t="s">
        <v>19</v>
      </c>
      <c r="E621" s="2" t="s">
        <v>36</v>
      </c>
      <c r="F621" s="2" t="s">
        <v>50</v>
      </c>
      <c r="G621" s="3">
        <v>550.18950000000007</v>
      </c>
      <c r="H621" s="3">
        <v>523.99</v>
      </c>
      <c r="I621" s="3">
        <v>4</v>
      </c>
    </row>
    <row r="622" spans="1:9" hidden="1" x14ac:dyDescent="0.25">
      <c r="A622" s="1">
        <v>2019</v>
      </c>
      <c r="B622" s="2" t="s">
        <v>26</v>
      </c>
      <c r="C622" s="2" t="s">
        <v>3</v>
      </c>
      <c r="D622" s="2" t="s">
        <v>12</v>
      </c>
      <c r="E622" s="2" t="s">
        <v>36</v>
      </c>
      <c r="F622" s="2" t="s">
        <v>52</v>
      </c>
      <c r="G622" s="3">
        <v>77.599999999999994</v>
      </c>
      <c r="H622" s="3">
        <v>80.833333333333329</v>
      </c>
      <c r="I622" s="3">
        <v>1</v>
      </c>
    </row>
    <row r="623" spans="1:9" hidden="1" x14ac:dyDescent="0.25">
      <c r="A623" s="1">
        <v>2019</v>
      </c>
      <c r="B623" s="2" t="s">
        <v>26</v>
      </c>
      <c r="C623" s="2" t="s">
        <v>3</v>
      </c>
      <c r="D623" s="2" t="s">
        <v>12</v>
      </c>
      <c r="E623" s="2" t="s">
        <v>35</v>
      </c>
      <c r="F623" s="2" t="s">
        <v>45</v>
      </c>
      <c r="G623" s="3">
        <v>75.480850000000004</v>
      </c>
      <c r="H623" s="3">
        <v>74.000833333333333</v>
      </c>
      <c r="I623" s="3">
        <v>1</v>
      </c>
    </row>
    <row r="624" spans="1:9" hidden="1" x14ac:dyDescent="0.25">
      <c r="A624" s="1">
        <v>2019</v>
      </c>
      <c r="B624" s="2" t="s">
        <v>26</v>
      </c>
      <c r="C624" s="2" t="s">
        <v>1</v>
      </c>
      <c r="D624" s="2" t="s">
        <v>53</v>
      </c>
      <c r="E624" s="2" t="s">
        <v>35</v>
      </c>
      <c r="F624" s="2" t="s">
        <v>46</v>
      </c>
      <c r="G624" s="3">
        <v>90544.393333333341</v>
      </c>
      <c r="H624" s="3">
        <v>87061.916666666672</v>
      </c>
      <c r="I624" s="3">
        <v>2638</v>
      </c>
    </row>
    <row r="625" spans="1:9" hidden="1" x14ac:dyDescent="0.25">
      <c r="A625" s="1">
        <v>2019</v>
      </c>
      <c r="B625" s="2" t="s">
        <v>26</v>
      </c>
      <c r="C625" s="2" t="s">
        <v>1</v>
      </c>
      <c r="D625" s="2" t="s">
        <v>53</v>
      </c>
      <c r="E625" s="2" t="s">
        <v>35</v>
      </c>
      <c r="F625" s="2" t="s">
        <v>47</v>
      </c>
      <c r="G625" s="3">
        <v>80164.697374999989</v>
      </c>
      <c r="H625" s="3">
        <v>76347.330833333326</v>
      </c>
      <c r="I625" s="3">
        <v>158</v>
      </c>
    </row>
    <row r="626" spans="1:9" hidden="1" x14ac:dyDescent="0.25">
      <c r="A626" s="1">
        <v>2019</v>
      </c>
      <c r="B626" s="2" t="s">
        <v>26</v>
      </c>
      <c r="C626" s="2" t="s">
        <v>1</v>
      </c>
      <c r="D626" s="2" t="s">
        <v>1</v>
      </c>
      <c r="E626" s="2" t="s">
        <v>36</v>
      </c>
      <c r="F626" s="2" t="s">
        <v>49</v>
      </c>
      <c r="G626" s="3">
        <v>161636.65970833332</v>
      </c>
      <c r="H626" s="3">
        <v>156928.79583333331</v>
      </c>
      <c r="I626" s="3">
        <v>1414</v>
      </c>
    </row>
    <row r="627" spans="1:9" hidden="1" x14ac:dyDescent="0.25">
      <c r="A627" s="1">
        <v>2019</v>
      </c>
      <c r="B627" s="2" t="s">
        <v>26</v>
      </c>
      <c r="C627" s="2" t="s">
        <v>1</v>
      </c>
      <c r="D627" s="2" t="s">
        <v>1</v>
      </c>
      <c r="E627" s="2" t="s">
        <v>36</v>
      </c>
      <c r="F627" s="2" t="s">
        <v>51</v>
      </c>
      <c r="G627" s="3">
        <v>43340.600716666675</v>
      </c>
      <c r="H627" s="3">
        <v>44681.031666666669</v>
      </c>
      <c r="I627" s="3">
        <v>342</v>
      </c>
    </row>
    <row r="628" spans="1:9" hidden="1" x14ac:dyDescent="0.25">
      <c r="A628" s="1">
        <v>2019</v>
      </c>
      <c r="B628" s="2" t="s">
        <v>26</v>
      </c>
      <c r="C628" s="2" t="s">
        <v>2</v>
      </c>
      <c r="D628" s="2" t="s">
        <v>9</v>
      </c>
      <c r="E628" s="2" t="s">
        <v>36</v>
      </c>
      <c r="F628" s="2" t="s">
        <v>48</v>
      </c>
      <c r="G628" s="3">
        <v>23868.141550000004</v>
      </c>
      <c r="H628" s="3">
        <v>25664.668333333339</v>
      </c>
      <c r="I628" s="3">
        <v>53</v>
      </c>
    </row>
    <row r="629" spans="1:9" hidden="1" x14ac:dyDescent="0.25">
      <c r="A629" s="1">
        <v>2019</v>
      </c>
      <c r="B629" s="2" t="s">
        <v>26</v>
      </c>
      <c r="C629" s="2" t="s">
        <v>2</v>
      </c>
      <c r="D629" s="2" t="s">
        <v>9</v>
      </c>
      <c r="E629" s="2" t="s">
        <v>36</v>
      </c>
      <c r="F629" s="2" t="s">
        <v>50</v>
      </c>
      <c r="G629" s="3">
        <v>10767.1746</v>
      </c>
      <c r="H629" s="3">
        <v>11100.18</v>
      </c>
      <c r="I629" s="3">
        <v>100</v>
      </c>
    </row>
    <row r="630" spans="1:9" hidden="1" x14ac:dyDescent="0.25">
      <c r="A630" s="1">
        <v>2019</v>
      </c>
      <c r="B630" s="2" t="s">
        <v>26</v>
      </c>
      <c r="C630" s="2" t="s">
        <v>2</v>
      </c>
      <c r="D630" s="2" t="s">
        <v>9</v>
      </c>
      <c r="E630" s="2" t="s">
        <v>36</v>
      </c>
      <c r="F630" s="2" t="s">
        <v>52</v>
      </c>
      <c r="G630" s="3">
        <v>17154.109691666665</v>
      </c>
      <c r="H630" s="3">
        <v>17684.649166666666</v>
      </c>
      <c r="I630" s="3">
        <v>135</v>
      </c>
    </row>
    <row r="631" spans="1:9" hidden="1" x14ac:dyDescent="0.25">
      <c r="A631" s="1">
        <v>2019</v>
      </c>
      <c r="B631" s="2" t="s">
        <v>26</v>
      </c>
      <c r="C631" s="2" t="s">
        <v>2</v>
      </c>
      <c r="D631" s="2" t="s">
        <v>10</v>
      </c>
      <c r="E631" s="2" t="s">
        <v>35</v>
      </c>
      <c r="F631" s="2" t="s">
        <v>45</v>
      </c>
      <c r="G631" s="3">
        <v>2123.74305</v>
      </c>
      <c r="H631" s="3">
        <v>2145.1950000000002</v>
      </c>
      <c r="I631" s="3">
        <v>65</v>
      </c>
    </row>
    <row r="632" spans="1:9" hidden="1" x14ac:dyDescent="0.25">
      <c r="A632" s="1">
        <v>2019</v>
      </c>
      <c r="B632" s="2" t="s">
        <v>26</v>
      </c>
      <c r="C632" s="2" t="s">
        <v>2</v>
      </c>
      <c r="D632" s="2" t="s">
        <v>10</v>
      </c>
      <c r="E632" s="2" t="s">
        <v>35</v>
      </c>
      <c r="F632" s="2" t="s">
        <v>46</v>
      </c>
      <c r="G632" s="3">
        <v>8891.6959999999981</v>
      </c>
      <c r="H632" s="3">
        <v>10104.199999999999</v>
      </c>
      <c r="I632" s="3">
        <v>21</v>
      </c>
    </row>
    <row r="633" spans="1:9" hidden="1" x14ac:dyDescent="0.25">
      <c r="A633" s="1">
        <v>2019</v>
      </c>
      <c r="B633" s="2" t="s">
        <v>26</v>
      </c>
      <c r="C633" s="2" t="s">
        <v>2</v>
      </c>
      <c r="D633" s="2" t="s">
        <v>10</v>
      </c>
      <c r="E633" s="2" t="s">
        <v>35</v>
      </c>
      <c r="F633" s="2" t="s">
        <v>47</v>
      </c>
      <c r="G633" s="3">
        <v>11114.610575000001</v>
      </c>
      <c r="H633" s="3">
        <v>11951.194166666668</v>
      </c>
      <c r="I633" s="3">
        <v>108</v>
      </c>
    </row>
    <row r="634" spans="1:9" hidden="1" x14ac:dyDescent="0.25">
      <c r="A634" s="1">
        <v>2019</v>
      </c>
      <c r="B634" s="2" t="s">
        <v>26</v>
      </c>
      <c r="C634" s="2" t="s">
        <v>2</v>
      </c>
      <c r="D634" s="2" t="s">
        <v>10</v>
      </c>
      <c r="E634" s="2" t="s">
        <v>36</v>
      </c>
      <c r="F634" s="2" t="s">
        <v>49</v>
      </c>
      <c r="G634" s="3">
        <v>4467.0116500000004</v>
      </c>
      <c r="H634" s="3">
        <v>4803.2383333333337</v>
      </c>
      <c r="I634" s="3">
        <v>37</v>
      </c>
    </row>
    <row r="635" spans="1:9" hidden="1" x14ac:dyDescent="0.25">
      <c r="A635" s="1">
        <v>2019</v>
      </c>
      <c r="B635" s="2" t="s">
        <v>26</v>
      </c>
      <c r="C635" s="2" t="s">
        <v>2</v>
      </c>
      <c r="D635" s="2" t="s">
        <v>13</v>
      </c>
      <c r="E635" s="2" t="s">
        <v>36</v>
      </c>
      <c r="F635" s="2" t="s">
        <v>51</v>
      </c>
      <c r="G635" s="3">
        <v>8689.6119999999992</v>
      </c>
      <c r="H635" s="3">
        <v>10104.199999999999</v>
      </c>
      <c r="I635" s="3">
        <v>21</v>
      </c>
    </row>
    <row r="636" spans="1:9" hidden="1" x14ac:dyDescent="0.25">
      <c r="A636" s="1">
        <v>2019</v>
      </c>
      <c r="B636" s="2" t="s">
        <v>26</v>
      </c>
      <c r="C636" s="2" t="s">
        <v>2</v>
      </c>
      <c r="D636" s="2" t="s">
        <v>13</v>
      </c>
      <c r="E636" s="2" t="s">
        <v>36</v>
      </c>
      <c r="F636" s="2" t="s">
        <v>48</v>
      </c>
      <c r="G636" s="3">
        <v>31324.708300000002</v>
      </c>
      <c r="H636" s="3">
        <v>30710.498333333333</v>
      </c>
      <c r="I636" s="3">
        <v>277</v>
      </c>
    </row>
    <row r="637" spans="1:9" hidden="1" x14ac:dyDescent="0.25">
      <c r="A637" s="1">
        <v>2019</v>
      </c>
      <c r="B637" s="2" t="s">
        <v>26</v>
      </c>
      <c r="C637" s="2" t="s">
        <v>2</v>
      </c>
      <c r="D637" s="2" t="s">
        <v>13</v>
      </c>
      <c r="E637" s="2" t="s">
        <v>36</v>
      </c>
      <c r="F637" s="2" t="s">
        <v>50</v>
      </c>
      <c r="G637" s="3">
        <v>2248.7887000000001</v>
      </c>
      <c r="H637" s="3">
        <v>2183.29</v>
      </c>
      <c r="I637" s="3">
        <v>17</v>
      </c>
    </row>
    <row r="638" spans="1:9" hidden="1" x14ac:dyDescent="0.25">
      <c r="A638" s="1">
        <v>2019</v>
      </c>
      <c r="B638" s="2" t="s">
        <v>26</v>
      </c>
      <c r="C638" s="2" t="s">
        <v>2</v>
      </c>
      <c r="D638" s="2" t="s">
        <v>15</v>
      </c>
      <c r="E638" s="2" t="s">
        <v>36</v>
      </c>
      <c r="F638" s="2" t="s">
        <v>52</v>
      </c>
      <c r="G638" s="3">
        <v>3557.7233999999999</v>
      </c>
      <c r="H638" s="3">
        <v>3630.33</v>
      </c>
      <c r="I638" s="3">
        <v>110</v>
      </c>
    </row>
    <row r="639" spans="1:9" hidden="1" x14ac:dyDescent="0.25">
      <c r="A639" s="1">
        <v>2019</v>
      </c>
      <c r="B639" s="2" t="s">
        <v>26</v>
      </c>
      <c r="C639" s="2" t="s">
        <v>2</v>
      </c>
      <c r="D639" s="2" t="s">
        <v>15</v>
      </c>
      <c r="E639" s="2" t="s">
        <v>35</v>
      </c>
      <c r="F639" s="2" t="s">
        <v>45</v>
      </c>
      <c r="G639" s="3">
        <v>3057.5312166666663</v>
      </c>
      <c r="H639" s="3">
        <v>3435.4283333333333</v>
      </c>
      <c r="I639" s="3">
        <v>8</v>
      </c>
    </row>
    <row r="640" spans="1:9" hidden="1" x14ac:dyDescent="0.25">
      <c r="A640" s="1">
        <v>2019</v>
      </c>
      <c r="B640" s="2" t="s">
        <v>26</v>
      </c>
      <c r="C640" s="2" t="s">
        <v>2</v>
      </c>
      <c r="D640" s="2" t="s">
        <v>15</v>
      </c>
      <c r="E640" s="2" t="s">
        <v>35</v>
      </c>
      <c r="F640" s="2" t="s">
        <v>46</v>
      </c>
      <c r="G640" s="3">
        <v>11538.636974999999</v>
      </c>
      <c r="H640" s="3">
        <v>14245.230833333333</v>
      </c>
      <c r="I640" s="3">
        <v>129</v>
      </c>
    </row>
    <row r="641" spans="1:9" hidden="1" x14ac:dyDescent="0.25">
      <c r="A641" s="1">
        <v>2019</v>
      </c>
      <c r="B641" s="2" t="s">
        <v>26</v>
      </c>
      <c r="C641" s="2" t="s">
        <v>2</v>
      </c>
      <c r="D641" s="2" t="s">
        <v>15</v>
      </c>
      <c r="E641" s="2" t="s">
        <v>35</v>
      </c>
      <c r="F641" s="2" t="s">
        <v>47</v>
      </c>
      <c r="G641" s="3">
        <v>1349.2733916666666</v>
      </c>
      <c r="H641" s="3">
        <v>1309.9741666666666</v>
      </c>
      <c r="I641" s="3">
        <v>10</v>
      </c>
    </row>
    <row r="642" spans="1:9" hidden="1" x14ac:dyDescent="0.25">
      <c r="A642" s="1">
        <v>2019</v>
      </c>
      <c r="B642" s="2" t="s">
        <v>26</v>
      </c>
      <c r="C642" s="2" t="s">
        <v>3</v>
      </c>
      <c r="D642" s="2" t="s">
        <v>7</v>
      </c>
      <c r="E642" s="2" t="s">
        <v>36</v>
      </c>
      <c r="F642" s="2" t="s">
        <v>49</v>
      </c>
      <c r="G642" s="3">
        <v>12517.049749999998</v>
      </c>
      <c r="H642" s="3">
        <v>12904.174999999997</v>
      </c>
      <c r="I642" s="3">
        <v>391</v>
      </c>
    </row>
    <row r="643" spans="1:9" hidden="1" x14ac:dyDescent="0.25">
      <c r="A643" s="1">
        <v>2019</v>
      </c>
      <c r="B643" s="2" t="s">
        <v>26</v>
      </c>
      <c r="C643" s="2" t="s">
        <v>3</v>
      </c>
      <c r="D643" s="2" t="s">
        <v>7</v>
      </c>
      <c r="E643" s="2" t="s">
        <v>36</v>
      </c>
      <c r="F643" s="2" t="s">
        <v>51</v>
      </c>
      <c r="G643" s="3">
        <v>14142.643200000002</v>
      </c>
      <c r="H643" s="3">
        <v>17460.053333333337</v>
      </c>
      <c r="I643" s="3">
        <v>36</v>
      </c>
    </row>
    <row r="644" spans="1:9" hidden="1" x14ac:dyDescent="0.25">
      <c r="A644" s="1">
        <v>2019</v>
      </c>
      <c r="B644" s="2" t="s">
        <v>26</v>
      </c>
      <c r="C644" s="2" t="s">
        <v>3</v>
      </c>
      <c r="D644" s="2" t="s">
        <v>7</v>
      </c>
      <c r="E644" s="2" t="s">
        <v>36</v>
      </c>
      <c r="F644" s="2" t="s">
        <v>48</v>
      </c>
      <c r="G644" s="3">
        <v>8027.6519999999973</v>
      </c>
      <c r="H644" s="3">
        <v>8362.1374999999971</v>
      </c>
      <c r="I644" s="3">
        <v>76</v>
      </c>
    </row>
    <row r="645" spans="1:9" hidden="1" x14ac:dyDescent="0.25">
      <c r="A645" s="1">
        <v>2019</v>
      </c>
      <c r="B645" s="2" t="s">
        <v>26</v>
      </c>
      <c r="C645" s="2" t="s">
        <v>3</v>
      </c>
      <c r="D645" s="2" t="s">
        <v>7</v>
      </c>
      <c r="E645" s="2" t="s">
        <v>36</v>
      </c>
      <c r="F645" s="2" t="s">
        <v>50</v>
      </c>
      <c r="G645" s="3">
        <v>2179.7976000000008</v>
      </c>
      <c r="H645" s="3">
        <v>2270.6225000000009</v>
      </c>
      <c r="I645" s="3">
        <v>18</v>
      </c>
    </row>
    <row r="646" spans="1:9" hidden="1" x14ac:dyDescent="0.25">
      <c r="A646" s="1">
        <v>2019</v>
      </c>
      <c r="B646" s="2" t="s">
        <v>26</v>
      </c>
      <c r="C646" s="2" t="s">
        <v>3</v>
      </c>
      <c r="D646" s="2" t="s">
        <v>11</v>
      </c>
      <c r="E646" s="2" t="s">
        <v>36</v>
      </c>
      <c r="F646" s="2" t="s">
        <v>52</v>
      </c>
      <c r="G646" s="3">
        <v>115845.48237500001</v>
      </c>
      <c r="H646" s="3">
        <v>110329.03083333334</v>
      </c>
      <c r="I646" s="3">
        <v>3343</v>
      </c>
    </row>
    <row r="647" spans="1:9" hidden="1" x14ac:dyDescent="0.25">
      <c r="A647" s="1">
        <v>2019</v>
      </c>
      <c r="B647" s="2" t="s">
        <v>26</v>
      </c>
      <c r="C647" s="2" t="s">
        <v>3</v>
      </c>
      <c r="D647" s="2" t="s">
        <v>11</v>
      </c>
      <c r="E647" s="2" t="s">
        <v>35</v>
      </c>
      <c r="F647" s="2" t="s">
        <v>45</v>
      </c>
      <c r="G647" s="3">
        <v>14089.297250000001</v>
      </c>
      <c r="H647" s="3">
        <v>13418.378333333334</v>
      </c>
      <c r="I647" s="3">
        <v>28</v>
      </c>
    </row>
    <row r="648" spans="1:9" hidden="1" x14ac:dyDescent="0.25">
      <c r="A648" s="1">
        <v>2019</v>
      </c>
      <c r="B648" s="2" t="s">
        <v>26</v>
      </c>
      <c r="C648" s="2" t="s">
        <v>3</v>
      </c>
      <c r="D648" s="2" t="s">
        <v>11</v>
      </c>
      <c r="E648" s="2" t="s">
        <v>35</v>
      </c>
      <c r="F648" s="2" t="s">
        <v>46</v>
      </c>
      <c r="G648" s="3">
        <v>49720.297866666668</v>
      </c>
      <c r="H648" s="3">
        <v>59903.973333333335</v>
      </c>
      <c r="I648" s="3">
        <v>540</v>
      </c>
    </row>
    <row r="649" spans="1:9" hidden="1" x14ac:dyDescent="0.25">
      <c r="A649" s="1">
        <v>2019</v>
      </c>
      <c r="B649" s="2" t="s">
        <v>26</v>
      </c>
      <c r="C649" s="2" t="s">
        <v>3</v>
      </c>
      <c r="D649" s="2" t="s">
        <v>11</v>
      </c>
      <c r="E649" s="2" t="s">
        <v>35</v>
      </c>
      <c r="F649" s="2" t="s">
        <v>47</v>
      </c>
      <c r="G649" s="3">
        <v>21894.031966666669</v>
      </c>
      <c r="H649" s="3">
        <v>23797.860833333336</v>
      </c>
      <c r="I649" s="3">
        <v>182</v>
      </c>
    </row>
    <row r="650" spans="1:9" hidden="1" x14ac:dyDescent="0.25">
      <c r="A650" s="1">
        <v>2019</v>
      </c>
      <c r="B650" s="2" t="s">
        <v>26</v>
      </c>
      <c r="C650" s="2" t="s">
        <v>3</v>
      </c>
      <c r="D650" s="2" t="s">
        <v>12</v>
      </c>
      <c r="E650" s="2" t="s">
        <v>36</v>
      </c>
      <c r="F650" s="2" t="s">
        <v>49</v>
      </c>
      <c r="G650" s="3">
        <v>14655.428250000003</v>
      </c>
      <c r="H650" s="3">
        <v>14510.325000000003</v>
      </c>
      <c r="I650" s="3">
        <v>440</v>
      </c>
    </row>
    <row r="651" spans="1:9" hidden="1" x14ac:dyDescent="0.25">
      <c r="A651" s="1">
        <v>2019</v>
      </c>
      <c r="B651" s="2" t="s">
        <v>26</v>
      </c>
      <c r="C651" s="2" t="s">
        <v>3</v>
      </c>
      <c r="D651" s="2" t="s">
        <v>12</v>
      </c>
      <c r="E651" s="2" t="s">
        <v>36</v>
      </c>
      <c r="F651" s="2" t="s">
        <v>51</v>
      </c>
      <c r="G651" s="3">
        <v>12065.626249999999</v>
      </c>
      <c r="H651" s="3">
        <v>12973.791666666666</v>
      </c>
      <c r="I651" s="3">
        <v>27</v>
      </c>
    </row>
    <row r="652" spans="1:9" hidden="1" x14ac:dyDescent="0.25">
      <c r="A652" s="1">
        <v>2019</v>
      </c>
      <c r="B652" s="2" t="s">
        <v>26</v>
      </c>
      <c r="C652" s="2" t="s">
        <v>3</v>
      </c>
      <c r="D652" s="2" t="s">
        <v>12</v>
      </c>
      <c r="E652" s="2" t="s">
        <v>36</v>
      </c>
      <c r="F652" s="2" t="s">
        <v>48</v>
      </c>
      <c r="G652" s="3">
        <v>8739.9141333333318</v>
      </c>
      <c r="H652" s="3">
        <v>9499.906666666664</v>
      </c>
      <c r="I652" s="3">
        <v>86</v>
      </c>
    </row>
    <row r="653" spans="1:9" hidden="1" x14ac:dyDescent="0.25">
      <c r="A653" s="1">
        <v>2019</v>
      </c>
      <c r="B653" s="2" t="s">
        <v>26</v>
      </c>
      <c r="C653" s="2" t="s">
        <v>3</v>
      </c>
      <c r="D653" s="2" t="s">
        <v>12</v>
      </c>
      <c r="E653" s="2" t="s">
        <v>36</v>
      </c>
      <c r="F653" s="2" t="s">
        <v>50</v>
      </c>
      <c r="G653" s="3">
        <v>6457.7360666666655</v>
      </c>
      <c r="H653" s="3">
        <v>7019.2783333333327</v>
      </c>
      <c r="I653" s="3">
        <v>54</v>
      </c>
    </row>
    <row r="654" spans="1:9" hidden="1" x14ac:dyDescent="0.25">
      <c r="A654" s="1">
        <v>2019</v>
      </c>
      <c r="B654" s="2" t="s">
        <v>26</v>
      </c>
      <c r="C654" s="2" t="s">
        <v>3</v>
      </c>
      <c r="D654" s="2" t="s">
        <v>17</v>
      </c>
      <c r="E654" s="2" t="s">
        <v>36</v>
      </c>
      <c r="F654" s="2" t="s">
        <v>52</v>
      </c>
      <c r="G654" s="3">
        <v>6123.1451999999999</v>
      </c>
      <c r="H654" s="3">
        <v>6062.52</v>
      </c>
      <c r="I654" s="3">
        <v>13</v>
      </c>
    </row>
    <row r="655" spans="1:9" hidden="1" x14ac:dyDescent="0.25">
      <c r="A655" s="1">
        <v>2019</v>
      </c>
      <c r="B655" s="2" t="s">
        <v>26</v>
      </c>
      <c r="C655" s="2" t="s">
        <v>3</v>
      </c>
      <c r="D655" s="2" t="s">
        <v>17</v>
      </c>
      <c r="E655" s="2" t="s">
        <v>35</v>
      </c>
      <c r="F655" s="2" t="s">
        <v>45</v>
      </c>
      <c r="G655" s="3">
        <v>2553.0414000000001</v>
      </c>
      <c r="H655" s="3">
        <v>2775.0450000000001</v>
      </c>
      <c r="I655" s="3">
        <v>25</v>
      </c>
    </row>
    <row r="656" spans="1:9" hidden="1" x14ac:dyDescent="0.25">
      <c r="A656" s="1">
        <v>2019</v>
      </c>
      <c r="B656" s="2" t="s">
        <v>26</v>
      </c>
      <c r="C656" s="2" t="s">
        <v>3</v>
      </c>
      <c r="D656" s="2" t="s">
        <v>17</v>
      </c>
      <c r="E656" s="2" t="s">
        <v>35</v>
      </c>
      <c r="F656" s="2" t="s">
        <v>46</v>
      </c>
      <c r="G656" s="3">
        <v>1215.6559999999997</v>
      </c>
      <c r="H656" s="3">
        <v>1266.3083333333332</v>
      </c>
      <c r="I656" s="3">
        <v>10</v>
      </c>
    </row>
    <row r="657" spans="1:9" hidden="1" x14ac:dyDescent="0.25">
      <c r="A657" s="1">
        <v>2019</v>
      </c>
      <c r="B657" s="2" t="s">
        <v>27</v>
      </c>
      <c r="C657" s="2" t="s">
        <v>3</v>
      </c>
      <c r="D657" s="2" t="s">
        <v>12</v>
      </c>
      <c r="E657" s="2" t="s">
        <v>35</v>
      </c>
      <c r="F657" s="2" t="s">
        <v>47</v>
      </c>
      <c r="G657" s="3">
        <v>359.64404999999999</v>
      </c>
      <c r="H657" s="3">
        <v>444.005</v>
      </c>
      <c r="I657" s="3">
        <v>4</v>
      </c>
    </row>
    <row r="658" spans="1:9" hidden="1" x14ac:dyDescent="0.25">
      <c r="A658" s="1">
        <v>2019</v>
      </c>
      <c r="B658" s="2" t="s">
        <v>27</v>
      </c>
      <c r="C658" s="2" t="s">
        <v>1</v>
      </c>
      <c r="D658" s="2" t="s">
        <v>1</v>
      </c>
      <c r="E658" s="2" t="s">
        <v>36</v>
      </c>
      <c r="F658" s="2" t="s">
        <v>49</v>
      </c>
      <c r="G658" s="3">
        <v>18311.714550000001</v>
      </c>
      <c r="H658" s="3">
        <v>22607.055</v>
      </c>
      <c r="I658" s="3">
        <v>685</v>
      </c>
    </row>
    <row r="659" spans="1:9" hidden="1" x14ac:dyDescent="0.25">
      <c r="A659" s="1">
        <v>2019</v>
      </c>
      <c r="B659" s="2" t="s">
        <v>27</v>
      </c>
      <c r="C659" s="2" t="s">
        <v>1</v>
      </c>
      <c r="D659" s="2" t="s">
        <v>53</v>
      </c>
      <c r="E659" s="2" t="s">
        <v>36</v>
      </c>
      <c r="F659" s="2" t="s">
        <v>51</v>
      </c>
      <c r="G659" s="3">
        <v>1714.4800500000001</v>
      </c>
      <c r="H659" s="3">
        <v>1697.5050000000001</v>
      </c>
      <c r="I659" s="3">
        <v>4</v>
      </c>
    </row>
    <row r="660" spans="1:9" hidden="1" x14ac:dyDescent="0.25">
      <c r="A660" s="1">
        <v>2019</v>
      </c>
      <c r="B660" s="2" t="s">
        <v>27</v>
      </c>
      <c r="C660" s="2" t="s">
        <v>1</v>
      </c>
      <c r="D660" s="2" t="s">
        <v>53</v>
      </c>
      <c r="E660" s="2" t="s">
        <v>36</v>
      </c>
      <c r="F660" s="2" t="s">
        <v>48</v>
      </c>
      <c r="G660" s="3">
        <v>888.01600000000008</v>
      </c>
      <c r="H660" s="3">
        <v>1110.02</v>
      </c>
      <c r="I660" s="3">
        <v>10</v>
      </c>
    </row>
    <row r="661" spans="1:9" hidden="1" x14ac:dyDescent="0.25">
      <c r="A661" s="1">
        <v>2019</v>
      </c>
      <c r="B661" s="2" t="s">
        <v>27</v>
      </c>
      <c r="C661" s="2" t="s">
        <v>1</v>
      </c>
      <c r="D661" s="2" t="s">
        <v>53</v>
      </c>
      <c r="E661" s="2" t="s">
        <v>36</v>
      </c>
      <c r="F661" s="2" t="s">
        <v>50</v>
      </c>
      <c r="G661" s="3">
        <v>9667.6113999999998</v>
      </c>
      <c r="H661" s="3">
        <v>11789.77</v>
      </c>
      <c r="I661" s="3">
        <v>90</v>
      </c>
    </row>
    <row r="662" spans="1:9" hidden="1" x14ac:dyDescent="0.25">
      <c r="A662" s="1">
        <v>2019</v>
      </c>
      <c r="B662" s="2" t="s">
        <v>27</v>
      </c>
      <c r="C662" s="2" t="s">
        <v>2</v>
      </c>
      <c r="D662" s="2" t="s">
        <v>9</v>
      </c>
      <c r="E662" s="2" t="s">
        <v>36</v>
      </c>
      <c r="F662" s="2" t="s">
        <v>52</v>
      </c>
      <c r="G662" s="3">
        <v>39891.381600000001</v>
      </c>
      <c r="H662" s="3">
        <v>42437.64</v>
      </c>
      <c r="I662" s="3">
        <v>88</v>
      </c>
    </row>
    <row r="663" spans="1:9" hidden="1" x14ac:dyDescent="0.25">
      <c r="A663" s="1">
        <v>2019</v>
      </c>
      <c r="B663" s="2" t="s">
        <v>27</v>
      </c>
      <c r="C663" s="2" t="s">
        <v>2</v>
      </c>
      <c r="D663" s="2" t="s">
        <v>10</v>
      </c>
      <c r="E663" s="2" t="s">
        <v>35</v>
      </c>
      <c r="F663" s="2" t="s">
        <v>45</v>
      </c>
      <c r="G663" s="3">
        <v>4158.3779999999997</v>
      </c>
      <c r="H663" s="3">
        <v>3960.36</v>
      </c>
      <c r="I663" s="3">
        <v>120</v>
      </c>
    </row>
    <row r="664" spans="1:9" hidden="1" x14ac:dyDescent="0.25">
      <c r="A664" s="1">
        <v>2019</v>
      </c>
      <c r="B664" s="2" t="s">
        <v>27</v>
      </c>
      <c r="C664" s="2" t="s">
        <v>2</v>
      </c>
      <c r="D664" s="2" t="s">
        <v>10</v>
      </c>
      <c r="E664" s="2" t="s">
        <v>35</v>
      </c>
      <c r="F664" s="2" t="s">
        <v>46</v>
      </c>
      <c r="G664" s="3">
        <v>20646.334800000001</v>
      </c>
      <c r="H664" s="3">
        <v>22200.36</v>
      </c>
      <c r="I664" s="3">
        <v>200</v>
      </c>
    </row>
    <row r="665" spans="1:9" hidden="1" x14ac:dyDescent="0.25">
      <c r="A665" s="1">
        <v>2019</v>
      </c>
      <c r="B665" s="2" t="s">
        <v>27</v>
      </c>
      <c r="C665" s="2" t="s">
        <v>2</v>
      </c>
      <c r="D665" s="2" t="s">
        <v>13</v>
      </c>
      <c r="E665" s="2" t="s">
        <v>35</v>
      </c>
      <c r="F665" s="2" t="s">
        <v>47</v>
      </c>
      <c r="G665" s="3">
        <v>11155.036800000002</v>
      </c>
      <c r="H665" s="3">
        <v>12125.04</v>
      </c>
      <c r="I665" s="3">
        <v>25</v>
      </c>
    </row>
    <row r="666" spans="1:9" hidden="1" x14ac:dyDescent="0.25">
      <c r="A666" s="1">
        <v>2019</v>
      </c>
      <c r="B666" s="2" t="s">
        <v>27</v>
      </c>
      <c r="C666" s="2" t="s">
        <v>2</v>
      </c>
      <c r="D666" s="2" t="s">
        <v>13</v>
      </c>
      <c r="E666" s="2" t="s">
        <v>36</v>
      </c>
      <c r="F666" s="2" t="s">
        <v>49</v>
      </c>
      <c r="G666" s="3">
        <v>38184.619200000001</v>
      </c>
      <c r="H666" s="3">
        <v>44400.72</v>
      </c>
      <c r="I666" s="3">
        <v>400</v>
      </c>
    </row>
    <row r="667" spans="1:9" hidden="1" x14ac:dyDescent="0.25">
      <c r="A667" s="1">
        <v>2019</v>
      </c>
      <c r="B667" s="2" t="s">
        <v>27</v>
      </c>
      <c r="C667" s="2" t="s">
        <v>3</v>
      </c>
      <c r="D667" s="2" t="s">
        <v>7</v>
      </c>
      <c r="E667" s="2" t="s">
        <v>36</v>
      </c>
      <c r="F667" s="2" t="s">
        <v>51</v>
      </c>
      <c r="G667" s="3">
        <v>324.74869999999999</v>
      </c>
      <c r="H667" s="3">
        <v>396.03499999999997</v>
      </c>
      <c r="I667" s="3">
        <v>12</v>
      </c>
    </row>
    <row r="668" spans="1:9" hidden="1" x14ac:dyDescent="0.25">
      <c r="A668" s="1">
        <v>2019</v>
      </c>
      <c r="B668" s="2" t="s">
        <v>27</v>
      </c>
      <c r="C668" s="2" t="s">
        <v>3</v>
      </c>
      <c r="D668" s="2" t="s">
        <v>7</v>
      </c>
      <c r="E668" s="2" t="s">
        <v>36</v>
      </c>
      <c r="F668" s="2" t="s">
        <v>48</v>
      </c>
      <c r="G668" s="3">
        <v>2240.7083999999995</v>
      </c>
      <c r="H668" s="3">
        <v>2667.5099999999998</v>
      </c>
      <c r="I668" s="3">
        <v>6</v>
      </c>
    </row>
    <row r="669" spans="1:9" hidden="1" x14ac:dyDescent="0.25">
      <c r="A669" s="1">
        <v>2019</v>
      </c>
      <c r="B669" s="2" t="s">
        <v>27</v>
      </c>
      <c r="C669" s="2" t="s">
        <v>3</v>
      </c>
      <c r="D669" s="2" t="s">
        <v>11</v>
      </c>
      <c r="E669" s="2" t="s">
        <v>36</v>
      </c>
      <c r="F669" s="2" t="s">
        <v>50</v>
      </c>
      <c r="G669" s="3">
        <v>1104.9423000000002</v>
      </c>
      <c r="H669" s="3">
        <v>1188.1100000000001</v>
      </c>
      <c r="I669" s="3">
        <v>36</v>
      </c>
    </row>
    <row r="670" spans="1:9" hidden="1" x14ac:dyDescent="0.25">
      <c r="A670" s="1">
        <v>2019</v>
      </c>
      <c r="B670" s="2" t="s">
        <v>27</v>
      </c>
      <c r="C670" s="2" t="s">
        <v>3</v>
      </c>
      <c r="D670" s="2" t="s">
        <v>11</v>
      </c>
      <c r="E670" s="2" t="s">
        <v>36</v>
      </c>
      <c r="F670" s="2" t="s">
        <v>52</v>
      </c>
      <c r="G670" s="3">
        <v>16654.955549999999</v>
      </c>
      <c r="H670" s="3">
        <v>16490.055</v>
      </c>
      <c r="I670" s="3">
        <v>34</v>
      </c>
    </row>
    <row r="671" spans="1:9" hidden="1" x14ac:dyDescent="0.25">
      <c r="A671" s="1">
        <v>2019</v>
      </c>
      <c r="B671" s="2" t="s">
        <v>27</v>
      </c>
      <c r="C671" s="2" t="s">
        <v>3</v>
      </c>
      <c r="D671" s="2" t="s">
        <v>11</v>
      </c>
      <c r="E671" s="2" t="s">
        <v>35</v>
      </c>
      <c r="F671" s="2" t="s">
        <v>45</v>
      </c>
      <c r="G671" s="3">
        <v>476.83090000000004</v>
      </c>
      <c r="H671" s="3">
        <v>523.99</v>
      </c>
      <c r="I671" s="3">
        <v>4</v>
      </c>
    </row>
    <row r="672" spans="1:9" hidden="1" x14ac:dyDescent="0.25">
      <c r="A672" s="1">
        <v>2019</v>
      </c>
      <c r="B672" s="2" t="s">
        <v>27</v>
      </c>
      <c r="C672" s="2" t="s">
        <v>3</v>
      </c>
      <c r="D672" s="2" t="s">
        <v>12</v>
      </c>
      <c r="E672" s="2" t="s">
        <v>35</v>
      </c>
      <c r="F672" s="2" t="s">
        <v>46</v>
      </c>
      <c r="G672" s="3">
        <v>17199.8452</v>
      </c>
      <c r="H672" s="3">
        <v>19999.82</v>
      </c>
      <c r="I672" s="3">
        <v>606</v>
      </c>
    </row>
    <row r="673" spans="1:9" hidden="1" x14ac:dyDescent="0.25">
      <c r="A673" s="1">
        <v>2019</v>
      </c>
      <c r="B673" s="2" t="s">
        <v>27</v>
      </c>
      <c r="C673" s="2" t="s">
        <v>3</v>
      </c>
      <c r="D673" s="2" t="s">
        <v>12</v>
      </c>
      <c r="E673" s="2" t="s">
        <v>35</v>
      </c>
      <c r="F673" s="2" t="s">
        <v>47</v>
      </c>
      <c r="G673" s="3">
        <v>1087.8195999999998</v>
      </c>
      <c r="H673" s="3">
        <v>1110.02</v>
      </c>
      <c r="I673" s="3">
        <v>10</v>
      </c>
    </row>
    <row r="674" spans="1:9" hidden="1" x14ac:dyDescent="0.25">
      <c r="A674" s="1">
        <v>2018</v>
      </c>
      <c r="B674" s="2" t="s">
        <v>6</v>
      </c>
      <c r="C674" s="2" t="s">
        <v>1</v>
      </c>
      <c r="D674" s="2" t="s">
        <v>1</v>
      </c>
      <c r="E674" s="2" t="s">
        <v>36</v>
      </c>
      <c r="F674" s="2" t="s">
        <v>49</v>
      </c>
      <c r="G674" s="3">
        <v>227047.4388</v>
      </c>
      <c r="H674" s="3">
        <v>249502.68</v>
      </c>
      <c r="I674" s="3">
        <v>7560</v>
      </c>
    </row>
    <row r="675" spans="1:9" hidden="1" x14ac:dyDescent="0.25">
      <c r="A675" s="1">
        <v>2018</v>
      </c>
      <c r="B675" s="2" t="s">
        <v>6</v>
      </c>
      <c r="C675" s="2" t="s">
        <v>1</v>
      </c>
      <c r="D675" s="2" t="s">
        <v>1</v>
      </c>
      <c r="E675" s="2" t="s">
        <v>36</v>
      </c>
      <c r="F675" s="2" t="s">
        <v>51</v>
      </c>
      <c r="G675" s="3">
        <v>317331.6874</v>
      </c>
      <c r="H675" s="3">
        <v>348716.14</v>
      </c>
      <c r="I675" s="3">
        <v>719</v>
      </c>
    </row>
    <row r="676" spans="1:9" hidden="1" x14ac:dyDescent="0.25">
      <c r="A676" s="1">
        <v>2018</v>
      </c>
      <c r="B676" s="2" t="s">
        <v>6</v>
      </c>
      <c r="C676" s="2" t="s">
        <v>1</v>
      </c>
      <c r="D676" s="2" t="s">
        <v>1</v>
      </c>
      <c r="E676" s="2" t="s">
        <v>36</v>
      </c>
      <c r="F676" s="2" t="s">
        <v>48</v>
      </c>
      <c r="G676" s="3">
        <v>3122.4785000000002</v>
      </c>
      <c r="H676" s="3">
        <v>3219.05</v>
      </c>
      <c r="I676" s="3">
        <v>29</v>
      </c>
    </row>
    <row r="677" spans="1:9" hidden="1" x14ac:dyDescent="0.25">
      <c r="A677" s="1">
        <v>2018</v>
      </c>
      <c r="B677" s="2" t="s">
        <v>6</v>
      </c>
      <c r="C677" s="2" t="s">
        <v>2</v>
      </c>
      <c r="D677" s="2" t="s">
        <v>10</v>
      </c>
      <c r="E677" s="2" t="s">
        <v>36</v>
      </c>
      <c r="F677" s="2" t="s">
        <v>50</v>
      </c>
      <c r="G677" s="3">
        <v>124887.912</v>
      </c>
      <c r="H677" s="3">
        <v>121250.4</v>
      </c>
      <c r="I677" s="3">
        <v>250</v>
      </c>
    </row>
    <row r="678" spans="1:9" hidden="1" x14ac:dyDescent="0.25">
      <c r="A678" s="1">
        <v>2018</v>
      </c>
      <c r="B678" s="2" t="s">
        <v>6</v>
      </c>
      <c r="C678" s="2" t="s">
        <v>2</v>
      </c>
      <c r="D678" s="2" t="s">
        <v>13</v>
      </c>
      <c r="E678" s="2" t="s">
        <v>36</v>
      </c>
      <c r="F678" s="2" t="s">
        <v>52</v>
      </c>
      <c r="G678" s="3">
        <v>10791.285600000001</v>
      </c>
      <c r="H678" s="3">
        <v>12125.04</v>
      </c>
      <c r="I678" s="3">
        <v>25</v>
      </c>
    </row>
    <row r="679" spans="1:9" hidden="1" x14ac:dyDescent="0.25">
      <c r="A679" s="1">
        <v>2018</v>
      </c>
      <c r="B679" s="2" t="s">
        <v>6</v>
      </c>
      <c r="C679" s="2" t="s">
        <v>2</v>
      </c>
      <c r="D679" s="2" t="s">
        <v>15</v>
      </c>
      <c r="E679" s="2" t="s">
        <v>35</v>
      </c>
      <c r="F679" s="2" t="s">
        <v>45</v>
      </c>
      <c r="G679" s="3">
        <v>2328.0095999999994</v>
      </c>
      <c r="H679" s="3">
        <v>2425.0099999999998</v>
      </c>
      <c r="I679" s="3">
        <v>5</v>
      </c>
    </row>
    <row r="680" spans="1:9" hidden="1" x14ac:dyDescent="0.25">
      <c r="A680" s="1">
        <v>2018</v>
      </c>
      <c r="B680" s="2" t="s">
        <v>6</v>
      </c>
      <c r="C680" s="2" t="s">
        <v>3</v>
      </c>
      <c r="D680" s="2" t="s">
        <v>7</v>
      </c>
      <c r="E680" s="2" t="s">
        <v>35</v>
      </c>
      <c r="F680" s="2" t="s">
        <v>46</v>
      </c>
      <c r="G680" s="3">
        <v>49964.861600000004</v>
      </c>
      <c r="H680" s="3">
        <v>49470.16</v>
      </c>
      <c r="I680" s="3">
        <v>102</v>
      </c>
    </row>
    <row r="681" spans="1:9" hidden="1" x14ac:dyDescent="0.25">
      <c r="A681" s="1">
        <v>2018</v>
      </c>
      <c r="B681" s="2" t="s">
        <v>6</v>
      </c>
      <c r="C681" s="2" t="s">
        <v>3</v>
      </c>
      <c r="D681" s="2" t="s">
        <v>7</v>
      </c>
      <c r="E681" s="2" t="s">
        <v>35</v>
      </c>
      <c r="F681" s="2" t="s">
        <v>47</v>
      </c>
      <c r="G681" s="3">
        <v>1776.0320000000002</v>
      </c>
      <c r="H681" s="3">
        <v>2220.04</v>
      </c>
      <c r="I681" s="3">
        <v>20</v>
      </c>
    </row>
    <row r="682" spans="1:9" hidden="1" x14ac:dyDescent="0.25">
      <c r="A682" s="1">
        <v>2018</v>
      </c>
      <c r="B682" s="2" t="s">
        <v>6</v>
      </c>
      <c r="C682" s="2" t="s">
        <v>3</v>
      </c>
      <c r="D682" s="2" t="s">
        <v>7</v>
      </c>
      <c r="E682" s="2" t="s">
        <v>36</v>
      </c>
      <c r="F682" s="2" t="s">
        <v>49</v>
      </c>
      <c r="G682" s="3">
        <v>24627.511200000001</v>
      </c>
      <c r="H682" s="3">
        <v>26199.48</v>
      </c>
      <c r="I682" s="3">
        <v>200</v>
      </c>
    </row>
    <row r="683" spans="1:9" hidden="1" x14ac:dyDescent="0.25">
      <c r="A683" s="1">
        <v>2018</v>
      </c>
      <c r="B683" s="2" t="s">
        <v>6</v>
      </c>
      <c r="C683" s="2" t="s">
        <v>3</v>
      </c>
      <c r="D683" s="2" t="s">
        <v>11</v>
      </c>
      <c r="E683" s="2" t="s">
        <v>36</v>
      </c>
      <c r="F683" s="2" t="s">
        <v>51</v>
      </c>
      <c r="G683" s="3">
        <v>22795.075199999999</v>
      </c>
      <c r="H683" s="3">
        <v>24250.080000000002</v>
      </c>
      <c r="I683" s="3">
        <v>50</v>
      </c>
    </row>
    <row r="684" spans="1:9" hidden="1" x14ac:dyDescent="0.25">
      <c r="A684" s="1">
        <v>2018</v>
      </c>
      <c r="B684" s="2" t="s">
        <v>6</v>
      </c>
      <c r="C684" s="2" t="s">
        <v>3</v>
      </c>
      <c r="D684" s="2" t="s">
        <v>11</v>
      </c>
      <c r="E684" s="2" t="s">
        <v>36</v>
      </c>
      <c r="F684" s="2" t="s">
        <v>48</v>
      </c>
      <c r="G684" s="3">
        <v>1580.6667000000002</v>
      </c>
      <c r="H684" s="3">
        <v>1776.0300000000002</v>
      </c>
      <c r="I684" s="3">
        <v>16</v>
      </c>
    </row>
    <row r="685" spans="1:9" hidden="1" x14ac:dyDescent="0.25">
      <c r="A685" s="1">
        <v>2018</v>
      </c>
      <c r="B685" s="2" t="s">
        <v>6</v>
      </c>
      <c r="C685" s="2" t="s">
        <v>3</v>
      </c>
      <c r="D685" s="2" t="s">
        <v>12</v>
      </c>
      <c r="E685" s="2" t="s">
        <v>36</v>
      </c>
      <c r="F685" s="2" t="s">
        <v>50</v>
      </c>
      <c r="G685" s="3">
        <v>415.84199999999998</v>
      </c>
      <c r="H685" s="3">
        <v>396.03999999999996</v>
      </c>
      <c r="I685" s="3">
        <v>12</v>
      </c>
    </row>
    <row r="686" spans="1:9" hidden="1" x14ac:dyDescent="0.25">
      <c r="A686" s="1">
        <v>2018</v>
      </c>
      <c r="B686" s="2" t="s">
        <v>6</v>
      </c>
      <c r="C686" s="2" t="s">
        <v>3</v>
      </c>
      <c r="D686" s="2" t="s">
        <v>12</v>
      </c>
      <c r="E686" s="2" t="s">
        <v>36</v>
      </c>
      <c r="F686" s="2" t="s">
        <v>52</v>
      </c>
      <c r="G686" s="3">
        <v>7397.1674000000003</v>
      </c>
      <c r="H686" s="3">
        <v>7548.13</v>
      </c>
      <c r="I686" s="3">
        <v>68</v>
      </c>
    </row>
    <row r="687" spans="1:9" hidden="1" x14ac:dyDescent="0.25">
      <c r="A687" s="1">
        <v>2018</v>
      </c>
      <c r="B687" s="2" t="s">
        <v>6</v>
      </c>
      <c r="C687" s="2" t="s">
        <v>3</v>
      </c>
      <c r="D687" s="2" t="s">
        <v>12</v>
      </c>
      <c r="E687" s="2" t="s">
        <v>35</v>
      </c>
      <c r="F687" s="2" t="s">
        <v>45</v>
      </c>
      <c r="G687" s="3">
        <v>3914.2052999999996</v>
      </c>
      <c r="H687" s="3">
        <v>4715.91</v>
      </c>
      <c r="I687" s="3">
        <v>36</v>
      </c>
    </row>
    <row r="688" spans="1:9" hidden="1" x14ac:dyDescent="0.25">
      <c r="A688" s="1">
        <v>2018</v>
      </c>
      <c r="B688" s="2" t="s">
        <v>14</v>
      </c>
      <c r="C688" s="2" t="s">
        <v>4</v>
      </c>
      <c r="D688" s="2" t="s">
        <v>19</v>
      </c>
      <c r="E688" s="2" t="s">
        <v>35</v>
      </c>
      <c r="F688" s="2" t="s">
        <v>46</v>
      </c>
      <c r="G688" s="3">
        <v>59999.454000000005</v>
      </c>
      <c r="H688" s="3">
        <v>59405.4</v>
      </c>
      <c r="I688" s="3">
        <v>1800</v>
      </c>
    </row>
    <row r="689" spans="1:9" hidden="1" x14ac:dyDescent="0.25">
      <c r="A689" s="1">
        <v>2018</v>
      </c>
      <c r="B689" s="2" t="s">
        <v>14</v>
      </c>
      <c r="C689" s="2" t="s">
        <v>4</v>
      </c>
      <c r="D689" s="2" t="s">
        <v>19</v>
      </c>
      <c r="E689" s="2" t="s">
        <v>35</v>
      </c>
      <c r="F689" s="2" t="s">
        <v>47</v>
      </c>
      <c r="G689" s="3">
        <v>11650.748599999999</v>
      </c>
      <c r="H689" s="3">
        <v>14208.23</v>
      </c>
      <c r="I689" s="3">
        <v>128</v>
      </c>
    </row>
    <row r="690" spans="1:9" hidden="1" x14ac:dyDescent="0.25">
      <c r="A690" s="1">
        <v>2018</v>
      </c>
      <c r="B690" s="2" t="s">
        <v>14</v>
      </c>
      <c r="C690" s="2" t="s">
        <v>4</v>
      </c>
      <c r="D690" s="2" t="s">
        <v>19</v>
      </c>
      <c r="E690" s="2" t="s">
        <v>36</v>
      </c>
      <c r="F690" s="2" t="s">
        <v>49</v>
      </c>
      <c r="G690" s="3">
        <v>5973.4859999999999</v>
      </c>
      <c r="H690" s="3">
        <v>6287.88</v>
      </c>
      <c r="I690" s="3">
        <v>48</v>
      </c>
    </row>
    <row r="691" spans="1:9" hidden="1" x14ac:dyDescent="0.25">
      <c r="A691" s="1">
        <v>2018</v>
      </c>
      <c r="B691" s="2" t="s">
        <v>14</v>
      </c>
      <c r="C691" s="2" t="s">
        <v>3</v>
      </c>
      <c r="D691" s="2" t="s">
        <v>12</v>
      </c>
      <c r="E691" s="2" t="s">
        <v>36</v>
      </c>
      <c r="F691" s="2" t="s">
        <v>51</v>
      </c>
      <c r="G691" s="3">
        <v>843.9</v>
      </c>
      <c r="H691" s="3">
        <v>970</v>
      </c>
      <c r="I691" s="3">
        <v>2</v>
      </c>
    </row>
    <row r="692" spans="1:9" hidden="1" x14ac:dyDescent="0.25">
      <c r="A692" s="1">
        <v>2018</v>
      </c>
      <c r="B692" s="2" t="s">
        <v>14</v>
      </c>
      <c r="C692" s="2" t="s">
        <v>1</v>
      </c>
      <c r="D692" s="2" t="s">
        <v>53</v>
      </c>
      <c r="E692" s="2" t="s">
        <v>36</v>
      </c>
      <c r="F692" s="2" t="s">
        <v>48</v>
      </c>
      <c r="G692" s="3">
        <v>450.49550000000005</v>
      </c>
      <c r="H692" s="3">
        <v>495.05</v>
      </c>
      <c r="I692" s="3">
        <v>15</v>
      </c>
    </row>
    <row r="693" spans="1:9" hidden="1" x14ac:dyDescent="0.25">
      <c r="A693" s="1">
        <v>2018</v>
      </c>
      <c r="B693" s="2" t="s">
        <v>14</v>
      </c>
      <c r="C693" s="2" t="s">
        <v>1</v>
      </c>
      <c r="D693" s="2" t="s">
        <v>1</v>
      </c>
      <c r="E693" s="2" t="s">
        <v>36</v>
      </c>
      <c r="F693" s="2" t="s">
        <v>50</v>
      </c>
      <c r="G693" s="3">
        <v>1193.0999999999999</v>
      </c>
      <c r="H693" s="3">
        <v>1455</v>
      </c>
      <c r="I693" s="3">
        <v>3</v>
      </c>
    </row>
    <row r="694" spans="1:9" hidden="1" x14ac:dyDescent="0.25">
      <c r="A694" s="1">
        <v>2018</v>
      </c>
      <c r="B694" s="2" t="s">
        <v>14</v>
      </c>
      <c r="C694" s="2" t="s">
        <v>1</v>
      </c>
      <c r="D694" s="2" t="s">
        <v>1</v>
      </c>
      <c r="E694" s="2" t="s">
        <v>36</v>
      </c>
      <c r="F694" s="2" t="s">
        <v>52</v>
      </c>
      <c r="G694" s="3">
        <v>108859.4535</v>
      </c>
      <c r="H694" s="3">
        <v>103675.67</v>
      </c>
      <c r="I694" s="3">
        <v>934</v>
      </c>
    </row>
    <row r="695" spans="1:9" hidden="1" x14ac:dyDescent="0.25">
      <c r="A695" s="1">
        <v>2018</v>
      </c>
      <c r="B695" s="2" t="s">
        <v>14</v>
      </c>
      <c r="C695" s="2" t="s">
        <v>1</v>
      </c>
      <c r="D695" s="2" t="s">
        <v>1</v>
      </c>
      <c r="E695" s="2" t="s">
        <v>35</v>
      </c>
      <c r="F695" s="2" t="s">
        <v>45</v>
      </c>
      <c r="G695" s="3">
        <v>107962.81880000001</v>
      </c>
      <c r="H695" s="3">
        <v>106893.88</v>
      </c>
      <c r="I695" s="3">
        <v>816</v>
      </c>
    </row>
    <row r="696" spans="1:9" hidden="1" x14ac:dyDescent="0.25">
      <c r="A696" s="1">
        <v>2018</v>
      </c>
      <c r="B696" s="2" t="s">
        <v>14</v>
      </c>
      <c r="C696" s="2" t="s">
        <v>2</v>
      </c>
      <c r="D696" s="2" t="s">
        <v>9</v>
      </c>
      <c r="E696" s="2" t="s">
        <v>35</v>
      </c>
      <c r="F696" s="2" t="s">
        <v>46</v>
      </c>
      <c r="G696" s="3">
        <v>72022.737600000008</v>
      </c>
      <c r="H696" s="3">
        <v>72750.240000000005</v>
      </c>
      <c r="I696" s="3">
        <v>150</v>
      </c>
    </row>
    <row r="697" spans="1:9" hidden="1" x14ac:dyDescent="0.25">
      <c r="A697" s="1">
        <v>2018</v>
      </c>
      <c r="B697" s="2" t="s">
        <v>14</v>
      </c>
      <c r="C697" s="2" t="s">
        <v>2</v>
      </c>
      <c r="D697" s="2" t="s">
        <v>10</v>
      </c>
      <c r="E697" s="2" t="s">
        <v>35</v>
      </c>
      <c r="F697" s="2" t="s">
        <v>47</v>
      </c>
      <c r="G697" s="3">
        <v>9009.8189999999995</v>
      </c>
      <c r="H697" s="3">
        <v>9900.9</v>
      </c>
      <c r="I697" s="3">
        <v>300</v>
      </c>
    </row>
    <row r="698" spans="1:9" hidden="1" x14ac:dyDescent="0.25">
      <c r="A698" s="1">
        <v>2018</v>
      </c>
      <c r="B698" s="2" t="s">
        <v>14</v>
      </c>
      <c r="C698" s="2" t="s">
        <v>2</v>
      </c>
      <c r="D698" s="2" t="s">
        <v>13</v>
      </c>
      <c r="E698" s="2" t="s">
        <v>36</v>
      </c>
      <c r="F698" s="2" t="s">
        <v>49</v>
      </c>
      <c r="G698" s="3">
        <v>36852.597600000001</v>
      </c>
      <c r="H698" s="3">
        <v>44400.72</v>
      </c>
      <c r="I698" s="3">
        <v>400</v>
      </c>
    </row>
    <row r="699" spans="1:9" hidden="1" x14ac:dyDescent="0.25">
      <c r="A699" s="1">
        <v>2018</v>
      </c>
      <c r="B699" s="2" t="s">
        <v>14</v>
      </c>
      <c r="C699" s="2" t="s">
        <v>3</v>
      </c>
      <c r="D699" s="2" t="s">
        <v>7</v>
      </c>
      <c r="E699" s="2" t="s">
        <v>36</v>
      </c>
      <c r="F699" s="2" t="s">
        <v>51</v>
      </c>
      <c r="G699" s="3">
        <v>45649.749600000003</v>
      </c>
      <c r="H699" s="3">
        <v>50164.56</v>
      </c>
      <c r="I699" s="3">
        <v>1520</v>
      </c>
    </row>
    <row r="700" spans="1:9" hidden="1" x14ac:dyDescent="0.25">
      <c r="A700" s="1">
        <v>2018</v>
      </c>
      <c r="B700" s="2" t="s">
        <v>14</v>
      </c>
      <c r="C700" s="2" t="s">
        <v>3</v>
      </c>
      <c r="D700" s="2" t="s">
        <v>7</v>
      </c>
      <c r="E700" s="2" t="s">
        <v>36</v>
      </c>
      <c r="F700" s="2" t="s">
        <v>48</v>
      </c>
      <c r="G700" s="3">
        <v>21689.268800000005</v>
      </c>
      <c r="H700" s="3">
        <v>25220.080000000002</v>
      </c>
      <c r="I700" s="3">
        <v>52</v>
      </c>
    </row>
    <row r="701" spans="1:9" hidden="1" x14ac:dyDescent="0.25">
      <c r="A701" s="1">
        <v>2018</v>
      </c>
      <c r="B701" s="2" t="s">
        <v>14</v>
      </c>
      <c r="C701" s="2" t="s">
        <v>3</v>
      </c>
      <c r="D701" s="2" t="s">
        <v>7</v>
      </c>
      <c r="E701" s="2" t="s">
        <v>36</v>
      </c>
      <c r="F701" s="2" t="s">
        <v>50</v>
      </c>
      <c r="G701" s="3">
        <v>399.60900000000004</v>
      </c>
      <c r="H701" s="3">
        <v>444.01</v>
      </c>
      <c r="I701" s="3">
        <v>4</v>
      </c>
    </row>
    <row r="702" spans="1:9" hidden="1" x14ac:dyDescent="0.25">
      <c r="A702" s="1">
        <v>2018</v>
      </c>
      <c r="B702" s="2" t="s">
        <v>14</v>
      </c>
      <c r="C702" s="2" t="s">
        <v>3</v>
      </c>
      <c r="D702" s="2" t="s">
        <v>8</v>
      </c>
      <c r="E702" s="2" t="s">
        <v>36</v>
      </c>
      <c r="F702" s="2" t="s">
        <v>52</v>
      </c>
      <c r="G702" s="3">
        <v>343794.77140000003</v>
      </c>
      <c r="H702" s="3">
        <v>386286.26</v>
      </c>
      <c r="I702" s="3">
        <v>3480</v>
      </c>
    </row>
    <row r="703" spans="1:9" hidden="1" x14ac:dyDescent="0.25">
      <c r="A703" s="1">
        <v>2018</v>
      </c>
      <c r="B703" s="2" t="s">
        <v>14</v>
      </c>
      <c r="C703" s="2" t="s">
        <v>3</v>
      </c>
      <c r="D703" s="2" t="s">
        <v>11</v>
      </c>
      <c r="E703" s="2" t="s">
        <v>35</v>
      </c>
      <c r="F703" s="2" t="s">
        <v>45</v>
      </c>
      <c r="G703" s="3">
        <v>2079.1889999999999</v>
      </c>
      <c r="H703" s="3">
        <v>1980.18</v>
      </c>
      <c r="I703" s="3">
        <v>60</v>
      </c>
    </row>
    <row r="704" spans="1:9" hidden="1" x14ac:dyDescent="0.25">
      <c r="A704" s="1">
        <v>2018</v>
      </c>
      <c r="B704" s="2" t="s">
        <v>14</v>
      </c>
      <c r="C704" s="2" t="s">
        <v>3</v>
      </c>
      <c r="D704" s="2" t="s">
        <v>11</v>
      </c>
      <c r="E704" s="2" t="s">
        <v>35</v>
      </c>
      <c r="F704" s="2" t="s">
        <v>46</v>
      </c>
      <c r="G704" s="3">
        <v>4573.2720999999992</v>
      </c>
      <c r="H704" s="3">
        <v>4440.07</v>
      </c>
      <c r="I704" s="3">
        <v>40</v>
      </c>
    </row>
    <row r="705" spans="1:9" hidden="1" x14ac:dyDescent="0.25">
      <c r="A705" s="1">
        <v>2018</v>
      </c>
      <c r="B705" s="2" t="s">
        <v>14</v>
      </c>
      <c r="C705" s="2" t="s">
        <v>3</v>
      </c>
      <c r="D705" s="2" t="s">
        <v>12</v>
      </c>
      <c r="E705" s="2" t="s">
        <v>35</v>
      </c>
      <c r="F705" s="2" t="s">
        <v>47</v>
      </c>
      <c r="G705" s="3">
        <v>3881.1626000000001</v>
      </c>
      <c r="H705" s="3">
        <v>3960.37</v>
      </c>
      <c r="I705" s="3">
        <v>120</v>
      </c>
    </row>
    <row r="706" spans="1:9" hidden="1" x14ac:dyDescent="0.25">
      <c r="A706" s="1">
        <v>2018</v>
      </c>
      <c r="B706" s="2" t="s">
        <v>14</v>
      </c>
      <c r="C706" s="2" t="s">
        <v>3</v>
      </c>
      <c r="D706" s="2" t="s">
        <v>12</v>
      </c>
      <c r="E706" s="2" t="s">
        <v>36</v>
      </c>
      <c r="F706" s="2" t="s">
        <v>49</v>
      </c>
      <c r="G706" s="3">
        <v>19642.564800000004</v>
      </c>
      <c r="H706" s="3">
        <v>24250.080000000002</v>
      </c>
      <c r="I706" s="3">
        <v>50</v>
      </c>
    </row>
    <row r="707" spans="1:9" hidden="1" x14ac:dyDescent="0.25">
      <c r="A707" s="1">
        <v>2018</v>
      </c>
      <c r="B707" s="2" t="s">
        <v>14</v>
      </c>
      <c r="C707" s="2" t="s">
        <v>3</v>
      </c>
      <c r="D707" s="2" t="s">
        <v>12</v>
      </c>
      <c r="E707" s="2" t="s">
        <v>36</v>
      </c>
      <c r="F707" s="2" t="s">
        <v>51</v>
      </c>
      <c r="G707" s="3">
        <v>448.45010000000002</v>
      </c>
      <c r="H707" s="3">
        <v>444.01</v>
      </c>
      <c r="I707" s="3">
        <v>4</v>
      </c>
    </row>
    <row r="708" spans="1:9" hidden="1" x14ac:dyDescent="0.25">
      <c r="A708" s="1">
        <v>2018</v>
      </c>
      <c r="B708" s="2" t="s">
        <v>14</v>
      </c>
      <c r="C708" s="2" t="s">
        <v>3</v>
      </c>
      <c r="D708" s="2" t="s">
        <v>12</v>
      </c>
      <c r="E708" s="2" t="s">
        <v>36</v>
      </c>
      <c r="F708" s="2" t="s">
        <v>48</v>
      </c>
      <c r="G708" s="3">
        <v>13833.3272</v>
      </c>
      <c r="H708" s="3">
        <v>15719.69</v>
      </c>
      <c r="I708" s="3">
        <v>120</v>
      </c>
    </row>
    <row r="709" spans="1:9" hidden="1" x14ac:dyDescent="0.25">
      <c r="A709" s="1">
        <v>2018</v>
      </c>
      <c r="B709" s="2" t="s">
        <v>16</v>
      </c>
      <c r="C709" s="2" t="s">
        <v>1</v>
      </c>
      <c r="D709" s="2" t="s">
        <v>1</v>
      </c>
      <c r="E709" s="2" t="s">
        <v>36</v>
      </c>
      <c r="F709" s="2" t="s">
        <v>50</v>
      </c>
      <c r="G709" s="3">
        <v>807.9215999999999</v>
      </c>
      <c r="H709" s="3">
        <v>792.07999999999993</v>
      </c>
      <c r="I709" s="3">
        <v>24</v>
      </c>
    </row>
    <row r="710" spans="1:9" hidden="1" x14ac:dyDescent="0.25">
      <c r="A710" s="1">
        <v>2018</v>
      </c>
      <c r="B710" s="2" t="s">
        <v>16</v>
      </c>
      <c r="C710" s="2" t="s">
        <v>1</v>
      </c>
      <c r="D710" s="2" t="s">
        <v>1</v>
      </c>
      <c r="E710" s="2" t="s">
        <v>36</v>
      </c>
      <c r="F710" s="2" t="s">
        <v>52</v>
      </c>
      <c r="G710" s="3">
        <v>100424.42640000001</v>
      </c>
      <c r="H710" s="3">
        <v>98455.32</v>
      </c>
      <c r="I710" s="3">
        <v>203</v>
      </c>
    </row>
    <row r="711" spans="1:9" hidden="1" x14ac:dyDescent="0.25">
      <c r="A711" s="1">
        <v>2018</v>
      </c>
      <c r="B711" s="2" t="s">
        <v>16</v>
      </c>
      <c r="C711" s="2" t="s">
        <v>1</v>
      </c>
      <c r="D711" s="2" t="s">
        <v>53</v>
      </c>
      <c r="E711" s="2" t="s">
        <v>35</v>
      </c>
      <c r="F711" s="2" t="s">
        <v>45</v>
      </c>
      <c r="G711" s="3">
        <v>24708.999</v>
      </c>
      <c r="H711" s="3">
        <v>23532.379999999997</v>
      </c>
      <c r="I711" s="3">
        <v>212</v>
      </c>
    </row>
    <row r="712" spans="1:9" hidden="1" x14ac:dyDescent="0.25">
      <c r="A712" s="1">
        <v>2018</v>
      </c>
      <c r="B712" s="2" t="s">
        <v>16</v>
      </c>
      <c r="C712" s="2" t="s">
        <v>1</v>
      </c>
      <c r="D712" s="2" t="s">
        <v>53</v>
      </c>
      <c r="E712" s="2" t="s">
        <v>35</v>
      </c>
      <c r="F712" s="2" t="s">
        <v>46</v>
      </c>
      <c r="G712" s="3">
        <v>1323.0697</v>
      </c>
      <c r="H712" s="3">
        <v>1309.97</v>
      </c>
      <c r="I712" s="3">
        <v>10</v>
      </c>
    </row>
    <row r="713" spans="1:9" hidden="1" x14ac:dyDescent="0.25">
      <c r="A713" s="1">
        <v>2018</v>
      </c>
      <c r="B713" s="2" t="s">
        <v>16</v>
      </c>
      <c r="C713" s="2" t="s">
        <v>2</v>
      </c>
      <c r="D713" s="2" t="s">
        <v>9</v>
      </c>
      <c r="E713" s="2" t="s">
        <v>35</v>
      </c>
      <c r="F713" s="2" t="s">
        <v>47</v>
      </c>
      <c r="G713" s="3">
        <v>69840.233999999997</v>
      </c>
      <c r="H713" s="3">
        <v>77600.260000000009</v>
      </c>
      <c r="I713" s="3">
        <v>160</v>
      </c>
    </row>
    <row r="714" spans="1:9" hidden="1" x14ac:dyDescent="0.25">
      <c r="A714" s="1">
        <v>2018</v>
      </c>
      <c r="B714" s="2" t="s">
        <v>16</v>
      </c>
      <c r="C714" s="2" t="s">
        <v>2</v>
      </c>
      <c r="D714" s="2" t="s">
        <v>9</v>
      </c>
      <c r="E714" s="2" t="s">
        <v>36</v>
      </c>
      <c r="F714" s="2" t="s">
        <v>49</v>
      </c>
      <c r="G714" s="3">
        <v>19980.324000000001</v>
      </c>
      <c r="H714" s="3">
        <v>22200.36</v>
      </c>
      <c r="I714" s="3">
        <v>200</v>
      </c>
    </row>
    <row r="715" spans="1:9" hidden="1" x14ac:dyDescent="0.25">
      <c r="A715" s="1">
        <v>2018</v>
      </c>
      <c r="B715" s="2" t="s">
        <v>16</v>
      </c>
      <c r="C715" s="2" t="s">
        <v>2</v>
      </c>
      <c r="D715" s="2" t="s">
        <v>9</v>
      </c>
      <c r="E715" s="2" t="s">
        <v>36</v>
      </c>
      <c r="F715" s="2" t="s">
        <v>51</v>
      </c>
      <c r="G715" s="3">
        <v>109566.22700000001</v>
      </c>
      <c r="H715" s="3">
        <v>133617.35</v>
      </c>
      <c r="I715" s="3">
        <v>1020</v>
      </c>
    </row>
    <row r="716" spans="1:9" hidden="1" x14ac:dyDescent="0.25">
      <c r="A716" s="1">
        <v>2018</v>
      </c>
      <c r="B716" s="2" t="s">
        <v>16</v>
      </c>
      <c r="C716" s="2" t="s">
        <v>2</v>
      </c>
      <c r="D716" s="2" t="s">
        <v>10</v>
      </c>
      <c r="E716" s="2" t="s">
        <v>36</v>
      </c>
      <c r="F716" s="2" t="s">
        <v>48</v>
      </c>
      <c r="G716" s="3">
        <v>91088.28</v>
      </c>
      <c r="H716" s="3">
        <v>99009</v>
      </c>
      <c r="I716" s="3">
        <v>3000</v>
      </c>
    </row>
    <row r="717" spans="1:9" hidden="1" x14ac:dyDescent="0.25">
      <c r="A717" s="1">
        <v>2018</v>
      </c>
      <c r="B717" s="2" t="s">
        <v>16</v>
      </c>
      <c r="C717" s="2" t="s">
        <v>2</v>
      </c>
      <c r="D717" s="2" t="s">
        <v>13</v>
      </c>
      <c r="E717" s="2" t="s">
        <v>36</v>
      </c>
      <c r="F717" s="2" t="s">
        <v>50</v>
      </c>
      <c r="G717" s="3">
        <v>12731.292000000001</v>
      </c>
      <c r="H717" s="3">
        <v>12125.04</v>
      </c>
      <c r="I717" s="3">
        <v>25</v>
      </c>
    </row>
    <row r="718" spans="1:9" hidden="1" x14ac:dyDescent="0.25">
      <c r="A718" s="1">
        <v>2018</v>
      </c>
      <c r="B718" s="2" t="s">
        <v>16</v>
      </c>
      <c r="C718" s="2" t="s">
        <v>2</v>
      </c>
      <c r="D718" s="2" t="s">
        <v>15</v>
      </c>
      <c r="E718" s="2" t="s">
        <v>36</v>
      </c>
      <c r="F718" s="2" t="s">
        <v>52</v>
      </c>
      <c r="G718" s="3">
        <v>2619.9499999999998</v>
      </c>
      <c r="H718" s="3">
        <v>2619.9499999999998</v>
      </c>
      <c r="I718" s="3">
        <v>20</v>
      </c>
    </row>
    <row r="719" spans="1:9" hidden="1" x14ac:dyDescent="0.25">
      <c r="A719" s="1">
        <v>2018</v>
      </c>
      <c r="B719" s="2" t="s">
        <v>16</v>
      </c>
      <c r="C719" s="2" t="s">
        <v>3</v>
      </c>
      <c r="D719" s="2" t="s">
        <v>7</v>
      </c>
      <c r="E719" s="2" t="s">
        <v>35</v>
      </c>
      <c r="F719" s="2" t="s">
        <v>45</v>
      </c>
      <c r="G719" s="3">
        <v>32876.272000000004</v>
      </c>
      <c r="H719" s="3">
        <v>37359.4</v>
      </c>
      <c r="I719" s="3">
        <v>1132</v>
      </c>
    </row>
    <row r="720" spans="1:9" hidden="1" x14ac:dyDescent="0.25">
      <c r="A720" s="1">
        <v>2018</v>
      </c>
      <c r="B720" s="2" t="s">
        <v>16</v>
      </c>
      <c r="C720" s="2" t="s">
        <v>3</v>
      </c>
      <c r="D720" s="2" t="s">
        <v>7</v>
      </c>
      <c r="E720" s="2" t="s">
        <v>35</v>
      </c>
      <c r="F720" s="2" t="s">
        <v>46</v>
      </c>
      <c r="G720" s="3">
        <v>21335.216400000001</v>
      </c>
      <c r="H720" s="3">
        <v>25705.08</v>
      </c>
      <c r="I720" s="3">
        <v>53</v>
      </c>
    </row>
    <row r="721" spans="1:9" hidden="1" x14ac:dyDescent="0.25">
      <c r="A721" s="1">
        <v>2018</v>
      </c>
      <c r="B721" s="2" t="s">
        <v>16</v>
      </c>
      <c r="C721" s="2" t="s">
        <v>3</v>
      </c>
      <c r="D721" s="2" t="s">
        <v>7</v>
      </c>
      <c r="E721" s="2" t="s">
        <v>35</v>
      </c>
      <c r="F721" s="2" t="s">
        <v>47</v>
      </c>
      <c r="G721" s="3">
        <v>448.45010000000002</v>
      </c>
      <c r="H721" s="3">
        <v>444.01</v>
      </c>
      <c r="I721" s="3">
        <v>4</v>
      </c>
    </row>
    <row r="722" spans="1:9" hidden="1" x14ac:dyDescent="0.25">
      <c r="A722" s="1">
        <v>2018</v>
      </c>
      <c r="B722" s="2" t="s">
        <v>16</v>
      </c>
      <c r="C722" s="2" t="s">
        <v>3</v>
      </c>
      <c r="D722" s="2" t="s">
        <v>7</v>
      </c>
      <c r="E722" s="2" t="s">
        <v>36</v>
      </c>
      <c r="F722" s="2" t="s">
        <v>49</v>
      </c>
      <c r="G722" s="3">
        <v>434.9117</v>
      </c>
      <c r="H722" s="3">
        <v>523.99</v>
      </c>
      <c r="I722" s="3">
        <v>4</v>
      </c>
    </row>
    <row r="723" spans="1:9" hidden="1" x14ac:dyDescent="0.25">
      <c r="A723" s="1">
        <v>2018</v>
      </c>
      <c r="B723" s="2" t="s">
        <v>16</v>
      </c>
      <c r="C723" s="2" t="s">
        <v>3</v>
      </c>
      <c r="D723" s="2" t="s">
        <v>11</v>
      </c>
      <c r="E723" s="2" t="s">
        <v>36</v>
      </c>
      <c r="F723" s="2" t="s">
        <v>51</v>
      </c>
      <c r="G723" s="3">
        <v>36039.275999999998</v>
      </c>
      <c r="H723" s="3">
        <v>39603.599999999999</v>
      </c>
      <c r="I723" s="3">
        <v>1200</v>
      </c>
    </row>
    <row r="724" spans="1:9" hidden="1" x14ac:dyDescent="0.25">
      <c r="A724" s="1">
        <v>2018</v>
      </c>
      <c r="B724" s="2" t="s">
        <v>16</v>
      </c>
      <c r="C724" s="2" t="s">
        <v>3</v>
      </c>
      <c r="D724" s="2" t="s">
        <v>11</v>
      </c>
      <c r="E724" s="2" t="s">
        <v>36</v>
      </c>
      <c r="F724" s="2" t="s">
        <v>48</v>
      </c>
      <c r="G724" s="3">
        <v>2182.5089999999996</v>
      </c>
      <c r="H724" s="3">
        <v>2425.0099999999998</v>
      </c>
      <c r="I724" s="3">
        <v>5</v>
      </c>
    </row>
    <row r="725" spans="1:9" hidden="1" x14ac:dyDescent="0.25">
      <c r="A725" s="1">
        <v>2018</v>
      </c>
      <c r="B725" s="2" t="s">
        <v>16</v>
      </c>
      <c r="C725" s="2" t="s">
        <v>3</v>
      </c>
      <c r="D725" s="2" t="s">
        <v>11</v>
      </c>
      <c r="E725" s="2" t="s">
        <v>36</v>
      </c>
      <c r="F725" s="2" t="s">
        <v>50</v>
      </c>
      <c r="G725" s="3">
        <v>7370.5162</v>
      </c>
      <c r="H725" s="3">
        <v>8880.14</v>
      </c>
      <c r="I725" s="3">
        <v>80</v>
      </c>
    </row>
    <row r="726" spans="1:9" hidden="1" x14ac:dyDescent="0.25">
      <c r="A726" s="1">
        <v>2018</v>
      </c>
      <c r="B726" s="2" t="s">
        <v>16</v>
      </c>
      <c r="C726" s="2" t="s">
        <v>3</v>
      </c>
      <c r="D726" s="2" t="s">
        <v>12</v>
      </c>
      <c r="E726" s="2" t="s">
        <v>36</v>
      </c>
      <c r="F726" s="2" t="s">
        <v>52</v>
      </c>
      <c r="G726" s="3">
        <v>23765.078400000002</v>
      </c>
      <c r="H726" s="3">
        <v>24250.080000000002</v>
      </c>
      <c r="I726" s="3">
        <v>50</v>
      </c>
    </row>
    <row r="727" spans="1:9" hidden="1" x14ac:dyDescent="0.25">
      <c r="A727" s="1">
        <v>2018</v>
      </c>
      <c r="B727" s="2" t="s">
        <v>16</v>
      </c>
      <c r="C727" s="2" t="s">
        <v>3</v>
      </c>
      <c r="D727" s="2" t="s">
        <v>12</v>
      </c>
      <c r="E727" s="2" t="s">
        <v>35</v>
      </c>
      <c r="F727" s="2" t="s">
        <v>45</v>
      </c>
      <c r="G727" s="3">
        <v>1238.7786000000001</v>
      </c>
      <c r="H727" s="3">
        <v>1332.02</v>
      </c>
      <c r="I727" s="3">
        <v>12</v>
      </c>
    </row>
    <row r="728" spans="1:9" hidden="1" x14ac:dyDescent="0.25">
      <c r="A728" s="1">
        <v>2018</v>
      </c>
      <c r="B728" s="2" t="s">
        <v>18</v>
      </c>
      <c r="C728" s="2" t="s">
        <v>1</v>
      </c>
      <c r="D728" s="2" t="s">
        <v>1</v>
      </c>
      <c r="E728" s="2" t="s">
        <v>35</v>
      </c>
      <c r="F728" s="2" t="s">
        <v>46</v>
      </c>
      <c r="G728" s="3">
        <v>6245.4926999999998</v>
      </c>
      <c r="H728" s="3">
        <v>7524.6900000000005</v>
      </c>
      <c r="I728" s="3">
        <v>228</v>
      </c>
    </row>
    <row r="729" spans="1:9" hidden="1" x14ac:dyDescent="0.25">
      <c r="A729" s="1">
        <v>2018</v>
      </c>
      <c r="B729" s="2" t="s">
        <v>18</v>
      </c>
      <c r="C729" s="2" t="s">
        <v>1</v>
      </c>
      <c r="D729" s="2" t="s">
        <v>1</v>
      </c>
      <c r="E729" s="2" t="s">
        <v>35</v>
      </c>
      <c r="F729" s="2" t="s">
        <v>47</v>
      </c>
      <c r="G729" s="3">
        <v>82862.521999999997</v>
      </c>
      <c r="H729" s="3">
        <v>97485.32</v>
      </c>
      <c r="I729" s="3">
        <v>201</v>
      </c>
    </row>
    <row r="730" spans="1:9" hidden="1" x14ac:dyDescent="0.25">
      <c r="A730" s="1">
        <v>2018</v>
      </c>
      <c r="B730" s="2" t="s">
        <v>18</v>
      </c>
      <c r="C730" s="2" t="s">
        <v>1</v>
      </c>
      <c r="D730" s="2" t="s">
        <v>1</v>
      </c>
      <c r="E730" s="2" t="s">
        <v>36</v>
      </c>
      <c r="F730" s="2" t="s">
        <v>49</v>
      </c>
      <c r="G730" s="3">
        <v>1598.4270000000001</v>
      </c>
      <c r="H730" s="3">
        <v>1776.03</v>
      </c>
      <c r="I730" s="3">
        <v>16</v>
      </c>
    </row>
    <row r="731" spans="1:9" hidden="1" x14ac:dyDescent="0.25">
      <c r="A731" s="1">
        <v>2018</v>
      </c>
      <c r="B731" s="2" t="s">
        <v>18</v>
      </c>
      <c r="C731" s="2" t="s">
        <v>1</v>
      </c>
      <c r="D731" s="2" t="s">
        <v>1</v>
      </c>
      <c r="E731" s="2" t="s">
        <v>36</v>
      </c>
      <c r="F731" s="2" t="s">
        <v>51</v>
      </c>
      <c r="G731" s="3">
        <v>126561.8268</v>
      </c>
      <c r="H731" s="3">
        <v>122875.56</v>
      </c>
      <c r="I731" s="3">
        <v>938</v>
      </c>
    </row>
    <row r="732" spans="1:9" hidden="1" x14ac:dyDescent="0.25">
      <c r="A732" s="1">
        <v>2018</v>
      </c>
      <c r="B732" s="2" t="s">
        <v>18</v>
      </c>
      <c r="C732" s="2" t="s">
        <v>2</v>
      </c>
      <c r="D732" s="2" t="s">
        <v>9</v>
      </c>
      <c r="E732" s="2" t="s">
        <v>36</v>
      </c>
      <c r="F732" s="2" t="s">
        <v>48</v>
      </c>
      <c r="G732" s="3">
        <v>20855.068800000001</v>
      </c>
      <c r="H732" s="3">
        <v>24250.080000000002</v>
      </c>
      <c r="I732" s="3">
        <v>50</v>
      </c>
    </row>
    <row r="733" spans="1:9" hidden="1" x14ac:dyDescent="0.25">
      <c r="A733" s="1">
        <v>2018</v>
      </c>
      <c r="B733" s="2" t="s">
        <v>18</v>
      </c>
      <c r="C733" s="2" t="s">
        <v>2</v>
      </c>
      <c r="D733" s="2" t="s">
        <v>10</v>
      </c>
      <c r="E733" s="2" t="s">
        <v>36</v>
      </c>
      <c r="F733" s="2" t="s">
        <v>50</v>
      </c>
      <c r="G733" s="3">
        <v>42180.684000000001</v>
      </c>
      <c r="H733" s="3">
        <v>44400.72</v>
      </c>
      <c r="I733" s="3">
        <v>400</v>
      </c>
    </row>
    <row r="734" spans="1:9" hidden="1" x14ac:dyDescent="0.25">
      <c r="A734" s="1">
        <v>2018</v>
      </c>
      <c r="B734" s="2" t="s">
        <v>18</v>
      </c>
      <c r="C734" s="2" t="s">
        <v>2</v>
      </c>
      <c r="D734" s="2" t="s">
        <v>13</v>
      </c>
      <c r="E734" s="2" t="s">
        <v>36</v>
      </c>
      <c r="F734" s="2" t="s">
        <v>52</v>
      </c>
      <c r="G734" s="3">
        <v>6680.8725000000004</v>
      </c>
      <c r="H734" s="3">
        <v>7859.8499999999995</v>
      </c>
      <c r="I734" s="3">
        <v>60</v>
      </c>
    </row>
    <row r="735" spans="1:9" hidden="1" x14ac:dyDescent="0.25">
      <c r="A735" s="1">
        <v>2018</v>
      </c>
      <c r="B735" s="2" t="s">
        <v>18</v>
      </c>
      <c r="C735" s="2" t="s">
        <v>3</v>
      </c>
      <c r="D735" s="2" t="s">
        <v>7</v>
      </c>
      <c r="E735" s="2" t="s">
        <v>35</v>
      </c>
      <c r="F735" s="2" t="s">
        <v>45</v>
      </c>
      <c r="G735" s="3">
        <v>1324.05</v>
      </c>
      <c r="H735" s="3">
        <v>1455</v>
      </c>
      <c r="I735" s="3">
        <v>3</v>
      </c>
    </row>
    <row r="736" spans="1:9" hidden="1" x14ac:dyDescent="0.25">
      <c r="A736" s="1">
        <v>2018</v>
      </c>
      <c r="B736" s="2" t="s">
        <v>18</v>
      </c>
      <c r="C736" s="2" t="s">
        <v>3</v>
      </c>
      <c r="D736" s="2" t="s">
        <v>7</v>
      </c>
      <c r="E736" s="2" t="s">
        <v>35</v>
      </c>
      <c r="F736" s="2" t="s">
        <v>46</v>
      </c>
      <c r="G736" s="3">
        <v>843.60950000000003</v>
      </c>
      <c r="H736" s="3">
        <v>888.01</v>
      </c>
      <c r="I736" s="3">
        <v>8</v>
      </c>
    </row>
    <row r="737" spans="1:9" hidden="1" x14ac:dyDescent="0.25">
      <c r="A737" s="1">
        <v>2018</v>
      </c>
      <c r="B737" s="2" t="s">
        <v>18</v>
      </c>
      <c r="C737" s="2" t="s">
        <v>3</v>
      </c>
      <c r="D737" s="2" t="s">
        <v>7</v>
      </c>
      <c r="E737" s="2" t="s">
        <v>35</v>
      </c>
      <c r="F737" s="2" t="s">
        <v>47</v>
      </c>
      <c r="G737" s="3">
        <v>518.75009999999997</v>
      </c>
      <c r="H737" s="3">
        <v>523.99</v>
      </c>
      <c r="I737" s="3">
        <v>4</v>
      </c>
    </row>
    <row r="738" spans="1:9" hidden="1" x14ac:dyDescent="0.25">
      <c r="A738" s="1">
        <v>2018</v>
      </c>
      <c r="B738" s="2" t="s">
        <v>18</v>
      </c>
      <c r="C738" s="2" t="s">
        <v>3</v>
      </c>
      <c r="D738" s="2" t="s">
        <v>8</v>
      </c>
      <c r="E738" s="2" t="s">
        <v>36</v>
      </c>
      <c r="F738" s="2" t="s">
        <v>49</v>
      </c>
      <c r="G738" s="3">
        <v>165741.06600000002</v>
      </c>
      <c r="H738" s="3">
        <v>178216.2</v>
      </c>
      <c r="I738" s="3">
        <v>5400</v>
      </c>
    </row>
    <row r="739" spans="1:9" hidden="1" x14ac:dyDescent="0.25">
      <c r="A739" s="1">
        <v>2018</v>
      </c>
      <c r="B739" s="2" t="s">
        <v>18</v>
      </c>
      <c r="C739" s="2" t="s">
        <v>3</v>
      </c>
      <c r="D739" s="2" t="s">
        <v>8</v>
      </c>
      <c r="E739" s="2" t="s">
        <v>36</v>
      </c>
      <c r="F739" s="2" t="s">
        <v>51</v>
      </c>
      <c r="G739" s="3">
        <v>20959.583999999999</v>
      </c>
      <c r="H739" s="3">
        <v>26199.48</v>
      </c>
      <c r="I739" s="3">
        <v>200</v>
      </c>
    </row>
    <row r="740" spans="1:9" hidden="1" x14ac:dyDescent="0.25">
      <c r="A740" s="1">
        <v>2018</v>
      </c>
      <c r="B740" s="2" t="s">
        <v>18</v>
      </c>
      <c r="C740" s="2" t="s">
        <v>3</v>
      </c>
      <c r="D740" s="2" t="s">
        <v>11</v>
      </c>
      <c r="E740" s="2" t="s">
        <v>36</v>
      </c>
      <c r="F740" s="2" t="s">
        <v>48</v>
      </c>
      <c r="G740" s="3">
        <v>387719.24400000001</v>
      </c>
      <c r="H740" s="3">
        <v>435639.6</v>
      </c>
      <c r="I740" s="3">
        <v>13200</v>
      </c>
    </row>
    <row r="741" spans="1:9" hidden="1" x14ac:dyDescent="0.25">
      <c r="A741" s="1">
        <v>2018</v>
      </c>
      <c r="B741" s="2" t="s">
        <v>18</v>
      </c>
      <c r="C741" s="2" t="s">
        <v>3</v>
      </c>
      <c r="D741" s="2" t="s">
        <v>11</v>
      </c>
      <c r="E741" s="2" t="s">
        <v>36</v>
      </c>
      <c r="F741" s="2" t="s">
        <v>50</v>
      </c>
      <c r="G741" s="3">
        <v>20176.064000000002</v>
      </c>
      <c r="H741" s="3">
        <v>25220.080000000002</v>
      </c>
      <c r="I741" s="3">
        <v>52</v>
      </c>
    </row>
    <row r="742" spans="1:9" hidden="1" x14ac:dyDescent="0.25">
      <c r="A742" s="1">
        <v>2018</v>
      </c>
      <c r="B742" s="2" t="s">
        <v>18</v>
      </c>
      <c r="C742" s="2" t="s">
        <v>3</v>
      </c>
      <c r="D742" s="2" t="s">
        <v>11</v>
      </c>
      <c r="E742" s="2" t="s">
        <v>36</v>
      </c>
      <c r="F742" s="2" t="s">
        <v>52</v>
      </c>
      <c r="G742" s="3">
        <v>8968.9413999999997</v>
      </c>
      <c r="H742" s="3">
        <v>8880.14</v>
      </c>
      <c r="I742" s="3">
        <v>80</v>
      </c>
    </row>
    <row r="743" spans="1:9" hidden="1" x14ac:dyDescent="0.25">
      <c r="A743" s="1">
        <v>2018</v>
      </c>
      <c r="B743" s="2" t="s">
        <v>18</v>
      </c>
      <c r="C743" s="2" t="s">
        <v>3</v>
      </c>
      <c r="D743" s="2" t="s">
        <v>12</v>
      </c>
      <c r="E743" s="2" t="s">
        <v>35</v>
      </c>
      <c r="F743" s="2" t="s">
        <v>45</v>
      </c>
      <c r="G743" s="3">
        <v>50732.209500000004</v>
      </c>
      <c r="H743" s="3">
        <v>48316.39</v>
      </c>
      <c r="I743" s="3">
        <v>1464</v>
      </c>
    </row>
    <row r="744" spans="1:9" hidden="1" x14ac:dyDescent="0.25">
      <c r="A744" s="1">
        <v>2018</v>
      </c>
      <c r="B744" s="2" t="s">
        <v>18</v>
      </c>
      <c r="C744" s="2" t="s">
        <v>3</v>
      </c>
      <c r="D744" s="2" t="s">
        <v>12</v>
      </c>
      <c r="E744" s="2" t="s">
        <v>35</v>
      </c>
      <c r="F744" s="2" t="s">
        <v>46</v>
      </c>
      <c r="G744" s="3">
        <v>10592.4336</v>
      </c>
      <c r="H744" s="3">
        <v>12610.04</v>
      </c>
      <c r="I744" s="3">
        <v>26</v>
      </c>
    </row>
    <row r="745" spans="1:9" hidden="1" x14ac:dyDescent="0.25">
      <c r="A745" s="1">
        <v>2018</v>
      </c>
      <c r="B745" s="2" t="s">
        <v>18</v>
      </c>
      <c r="C745" s="2" t="s">
        <v>3</v>
      </c>
      <c r="D745" s="2" t="s">
        <v>12</v>
      </c>
      <c r="E745" s="2" t="s">
        <v>35</v>
      </c>
      <c r="F745" s="2" t="s">
        <v>47</v>
      </c>
      <c r="G745" s="3">
        <v>417.36940000000004</v>
      </c>
      <c r="H745" s="3">
        <v>444.01</v>
      </c>
      <c r="I745" s="3">
        <v>4</v>
      </c>
    </row>
    <row r="746" spans="1:9" hidden="1" x14ac:dyDescent="0.25">
      <c r="A746" s="1">
        <v>2018</v>
      </c>
      <c r="B746" s="2" t="s">
        <v>18</v>
      </c>
      <c r="C746" s="2" t="s">
        <v>3</v>
      </c>
      <c r="D746" s="2" t="s">
        <v>12</v>
      </c>
      <c r="E746" s="2" t="s">
        <v>36</v>
      </c>
      <c r="F746" s="2" t="s">
        <v>49</v>
      </c>
      <c r="G746" s="3">
        <v>9824.81</v>
      </c>
      <c r="H746" s="3">
        <v>9824.81</v>
      </c>
      <c r="I746" s="3">
        <v>75</v>
      </c>
    </row>
    <row r="747" spans="1:9" hidden="1" x14ac:dyDescent="0.25">
      <c r="A747" s="1">
        <v>2018</v>
      </c>
      <c r="B747" s="2" t="s">
        <v>20</v>
      </c>
      <c r="C747" s="2" t="s">
        <v>1</v>
      </c>
      <c r="D747" s="2" t="s">
        <v>1</v>
      </c>
      <c r="E747" s="2" t="s">
        <v>36</v>
      </c>
      <c r="F747" s="2" t="s">
        <v>51</v>
      </c>
      <c r="G747" s="3">
        <v>95428.838399999993</v>
      </c>
      <c r="H747" s="3">
        <v>99405.04</v>
      </c>
      <c r="I747" s="3">
        <v>3012</v>
      </c>
    </row>
    <row r="748" spans="1:9" hidden="1" x14ac:dyDescent="0.25">
      <c r="A748" s="1">
        <v>2018</v>
      </c>
      <c r="B748" s="2" t="s">
        <v>20</v>
      </c>
      <c r="C748" s="2" t="s">
        <v>1</v>
      </c>
      <c r="D748" s="2" t="s">
        <v>53</v>
      </c>
      <c r="E748" s="2" t="s">
        <v>36</v>
      </c>
      <c r="F748" s="2" t="s">
        <v>48</v>
      </c>
      <c r="G748" s="3">
        <v>25802.085499999997</v>
      </c>
      <c r="H748" s="3">
        <v>27160.09</v>
      </c>
      <c r="I748" s="3">
        <v>56</v>
      </c>
    </row>
    <row r="749" spans="1:9" hidden="1" x14ac:dyDescent="0.25">
      <c r="A749" s="1">
        <v>2018</v>
      </c>
      <c r="B749" s="2" t="s">
        <v>20</v>
      </c>
      <c r="C749" s="2" t="s">
        <v>1</v>
      </c>
      <c r="D749" s="2" t="s">
        <v>1</v>
      </c>
      <c r="E749" s="2" t="s">
        <v>36</v>
      </c>
      <c r="F749" s="2" t="s">
        <v>50</v>
      </c>
      <c r="G749" s="3">
        <v>6002.9840000000004</v>
      </c>
      <c r="H749" s="3">
        <v>5772.1</v>
      </c>
      <c r="I749" s="3">
        <v>52</v>
      </c>
    </row>
    <row r="750" spans="1:9" hidden="1" x14ac:dyDescent="0.25">
      <c r="A750" s="1">
        <v>2018</v>
      </c>
      <c r="B750" s="2" t="s">
        <v>20</v>
      </c>
      <c r="C750" s="2" t="s">
        <v>1</v>
      </c>
      <c r="D750" s="2" t="s">
        <v>53</v>
      </c>
      <c r="E750" s="2" t="s">
        <v>36</v>
      </c>
      <c r="F750" s="2" t="s">
        <v>52</v>
      </c>
      <c r="G750" s="3">
        <v>25151.504000000001</v>
      </c>
      <c r="H750" s="3">
        <v>31439.38</v>
      </c>
      <c r="I750" s="3">
        <v>240</v>
      </c>
    </row>
    <row r="751" spans="1:9" hidden="1" x14ac:dyDescent="0.25">
      <c r="A751" s="1">
        <v>2018</v>
      </c>
      <c r="B751" s="2" t="s">
        <v>20</v>
      </c>
      <c r="C751" s="2" t="s">
        <v>2</v>
      </c>
      <c r="D751" s="2" t="s">
        <v>10</v>
      </c>
      <c r="E751" s="2" t="s">
        <v>35</v>
      </c>
      <c r="F751" s="2" t="s">
        <v>45</v>
      </c>
      <c r="G751" s="3">
        <v>15524.611200000001</v>
      </c>
      <c r="H751" s="3">
        <v>15841.44</v>
      </c>
      <c r="I751" s="3">
        <v>480</v>
      </c>
    </row>
    <row r="752" spans="1:9" hidden="1" x14ac:dyDescent="0.25">
      <c r="A752" s="1">
        <v>2018</v>
      </c>
      <c r="B752" s="2" t="s">
        <v>20</v>
      </c>
      <c r="C752" s="2" t="s">
        <v>2</v>
      </c>
      <c r="D752" s="2" t="s">
        <v>15</v>
      </c>
      <c r="E752" s="2" t="s">
        <v>35</v>
      </c>
      <c r="F752" s="2" t="s">
        <v>46</v>
      </c>
      <c r="G752" s="3">
        <v>1663.3512000000001</v>
      </c>
      <c r="H752" s="3">
        <v>1980.18</v>
      </c>
      <c r="I752" s="3">
        <v>60</v>
      </c>
    </row>
    <row r="753" spans="1:9" hidden="1" x14ac:dyDescent="0.25">
      <c r="A753" s="1">
        <v>2018</v>
      </c>
      <c r="B753" s="2" t="s">
        <v>20</v>
      </c>
      <c r="C753" s="2" t="s">
        <v>3</v>
      </c>
      <c r="D753" s="2" t="s">
        <v>7</v>
      </c>
      <c r="E753" s="2" t="s">
        <v>35</v>
      </c>
      <c r="F753" s="2" t="s">
        <v>47</v>
      </c>
      <c r="G753" s="3">
        <v>1372.9247999999998</v>
      </c>
      <c r="H753" s="3">
        <v>1320.12</v>
      </c>
      <c r="I753" s="3">
        <v>40</v>
      </c>
    </row>
    <row r="754" spans="1:9" hidden="1" x14ac:dyDescent="0.25">
      <c r="A754" s="1">
        <v>2018</v>
      </c>
      <c r="B754" s="2" t="s">
        <v>20</v>
      </c>
      <c r="C754" s="2" t="s">
        <v>3</v>
      </c>
      <c r="D754" s="2" t="s">
        <v>7</v>
      </c>
      <c r="E754" s="2" t="s">
        <v>36</v>
      </c>
      <c r="F754" s="2" t="s">
        <v>49</v>
      </c>
      <c r="G754" s="3">
        <v>27043.682000000008</v>
      </c>
      <c r="H754" s="3">
        <v>32980.100000000006</v>
      </c>
      <c r="I754" s="3">
        <v>68</v>
      </c>
    </row>
    <row r="755" spans="1:9" hidden="1" x14ac:dyDescent="0.25">
      <c r="A755" s="1">
        <v>2018</v>
      </c>
      <c r="B755" s="2" t="s">
        <v>20</v>
      </c>
      <c r="C755" s="2" t="s">
        <v>3</v>
      </c>
      <c r="D755" s="2" t="s">
        <v>7</v>
      </c>
      <c r="E755" s="2" t="s">
        <v>36</v>
      </c>
      <c r="F755" s="2" t="s">
        <v>51</v>
      </c>
      <c r="G755" s="3">
        <v>888.01</v>
      </c>
      <c r="H755" s="3">
        <v>888.01</v>
      </c>
      <c r="I755" s="3">
        <v>8</v>
      </c>
    </row>
    <row r="756" spans="1:9" hidden="1" x14ac:dyDescent="0.25">
      <c r="A756" s="1">
        <v>2018</v>
      </c>
      <c r="B756" s="2" t="s">
        <v>20</v>
      </c>
      <c r="C756" s="2" t="s">
        <v>3</v>
      </c>
      <c r="D756" s="2" t="s">
        <v>8</v>
      </c>
      <c r="E756" s="2" t="s">
        <v>36</v>
      </c>
      <c r="F756" s="2" t="s">
        <v>48</v>
      </c>
      <c r="G756" s="3">
        <v>10791.285600000001</v>
      </c>
      <c r="H756" s="3">
        <v>12125.04</v>
      </c>
      <c r="I756" s="3">
        <v>25</v>
      </c>
    </row>
    <row r="757" spans="1:9" hidden="1" x14ac:dyDescent="0.25">
      <c r="A757" s="1">
        <v>2018</v>
      </c>
      <c r="B757" s="2" t="s">
        <v>20</v>
      </c>
      <c r="C757" s="2" t="s">
        <v>3</v>
      </c>
      <c r="D757" s="2" t="s">
        <v>11</v>
      </c>
      <c r="E757" s="2" t="s">
        <v>36</v>
      </c>
      <c r="F757" s="2" t="s">
        <v>50</v>
      </c>
      <c r="G757" s="3">
        <v>14415.7104</v>
      </c>
      <c r="H757" s="3">
        <v>13861.26</v>
      </c>
      <c r="I757" s="3">
        <v>420</v>
      </c>
    </row>
    <row r="758" spans="1:9" hidden="1" x14ac:dyDescent="0.25">
      <c r="A758" s="1">
        <v>2018</v>
      </c>
      <c r="B758" s="2" t="s">
        <v>20</v>
      </c>
      <c r="C758" s="2" t="s">
        <v>3</v>
      </c>
      <c r="D758" s="2" t="s">
        <v>11</v>
      </c>
      <c r="E758" s="2" t="s">
        <v>36</v>
      </c>
      <c r="F758" s="2" t="s">
        <v>52</v>
      </c>
      <c r="G758" s="3">
        <v>30894.600100000003</v>
      </c>
      <c r="H758" s="3">
        <v>33950.11</v>
      </c>
      <c r="I758" s="3">
        <v>70</v>
      </c>
    </row>
    <row r="759" spans="1:9" hidden="1" x14ac:dyDescent="0.25">
      <c r="A759" s="1">
        <v>2018</v>
      </c>
      <c r="B759" s="2" t="s">
        <v>20</v>
      </c>
      <c r="C759" s="2" t="s">
        <v>3</v>
      </c>
      <c r="D759" s="2" t="s">
        <v>11</v>
      </c>
      <c r="E759" s="2" t="s">
        <v>35</v>
      </c>
      <c r="F759" s="2" t="s">
        <v>45</v>
      </c>
      <c r="G759" s="3">
        <v>6793.3121999999994</v>
      </c>
      <c r="H759" s="3">
        <v>6660.11</v>
      </c>
      <c r="I759" s="3">
        <v>60</v>
      </c>
    </row>
    <row r="760" spans="1:9" hidden="1" x14ac:dyDescent="0.25">
      <c r="A760" s="1">
        <v>2018</v>
      </c>
      <c r="B760" s="2" t="s">
        <v>20</v>
      </c>
      <c r="C760" s="2" t="s">
        <v>3</v>
      </c>
      <c r="D760" s="2" t="s">
        <v>12</v>
      </c>
      <c r="E760" s="2" t="s">
        <v>35</v>
      </c>
      <c r="F760" s="2" t="s">
        <v>46</v>
      </c>
      <c r="G760" s="3">
        <v>27278.964599999999</v>
      </c>
      <c r="H760" s="3">
        <v>33267.03</v>
      </c>
      <c r="I760" s="3">
        <v>1008</v>
      </c>
    </row>
    <row r="761" spans="1:9" hidden="1" x14ac:dyDescent="0.25">
      <c r="A761" s="1">
        <v>2018</v>
      </c>
      <c r="B761" s="2" t="s">
        <v>20</v>
      </c>
      <c r="C761" s="2" t="s">
        <v>3</v>
      </c>
      <c r="D761" s="2" t="s">
        <v>12</v>
      </c>
      <c r="E761" s="2" t="s">
        <v>35</v>
      </c>
      <c r="F761" s="2" t="s">
        <v>47</v>
      </c>
      <c r="G761" s="3">
        <v>19788.064000000002</v>
      </c>
      <c r="H761" s="3">
        <v>24735.08</v>
      </c>
      <c r="I761" s="3">
        <v>51</v>
      </c>
    </row>
    <row r="762" spans="1:9" hidden="1" x14ac:dyDescent="0.25">
      <c r="A762" s="1">
        <v>2018</v>
      </c>
      <c r="B762" s="2" t="s">
        <v>20</v>
      </c>
      <c r="C762" s="2" t="s">
        <v>3</v>
      </c>
      <c r="D762" s="2" t="s">
        <v>12</v>
      </c>
      <c r="E762" s="2" t="s">
        <v>36</v>
      </c>
      <c r="F762" s="2" t="s">
        <v>49</v>
      </c>
      <c r="G762" s="3">
        <v>12737.4625</v>
      </c>
      <c r="H762" s="3">
        <v>14985.25</v>
      </c>
      <c r="I762" s="3">
        <v>135</v>
      </c>
    </row>
    <row r="763" spans="1:9" hidden="1" x14ac:dyDescent="0.25">
      <c r="A763" s="1">
        <v>2018</v>
      </c>
      <c r="B763" s="2" t="s">
        <v>20</v>
      </c>
      <c r="C763" s="2" t="s">
        <v>3</v>
      </c>
      <c r="D763" s="2" t="s">
        <v>12</v>
      </c>
      <c r="E763" s="2" t="s">
        <v>36</v>
      </c>
      <c r="F763" s="2" t="s">
        <v>51</v>
      </c>
      <c r="G763" s="3">
        <v>440.15160000000003</v>
      </c>
      <c r="H763" s="3">
        <v>523.99</v>
      </c>
      <c r="I763" s="3">
        <v>4</v>
      </c>
    </row>
    <row r="764" spans="1:9" hidden="1" x14ac:dyDescent="0.25">
      <c r="A764" s="1">
        <v>2018</v>
      </c>
      <c r="B764" s="2" t="s">
        <v>21</v>
      </c>
      <c r="C764" s="2" t="s">
        <v>4</v>
      </c>
      <c r="D764" s="2" t="s">
        <v>19</v>
      </c>
      <c r="E764" s="2" t="s">
        <v>36</v>
      </c>
      <c r="F764" s="2" t="s">
        <v>48</v>
      </c>
      <c r="G764" s="3">
        <v>55841.076000000008</v>
      </c>
      <c r="H764" s="3">
        <v>59405.4</v>
      </c>
      <c r="I764" s="3">
        <v>1800</v>
      </c>
    </row>
    <row r="765" spans="1:9" hidden="1" x14ac:dyDescent="0.25">
      <c r="A765" s="1">
        <v>2018</v>
      </c>
      <c r="B765" s="2" t="s">
        <v>21</v>
      </c>
      <c r="C765" s="2" t="s">
        <v>1</v>
      </c>
      <c r="D765" s="2" t="s">
        <v>53</v>
      </c>
      <c r="E765" s="2" t="s">
        <v>36</v>
      </c>
      <c r="F765" s="2" t="s">
        <v>50</v>
      </c>
      <c r="G765" s="3">
        <v>52507.77</v>
      </c>
      <c r="H765" s="3">
        <v>52507.77</v>
      </c>
      <c r="I765" s="3">
        <v>1591</v>
      </c>
    </row>
    <row r="766" spans="1:9" hidden="1" x14ac:dyDescent="0.25">
      <c r="A766" s="1">
        <v>2018</v>
      </c>
      <c r="B766" s="2" t="s">
        <v>21</v>
      </c>
      <c r="C766" s="2" t="s">
        <v>1</v>
      </c>
      <c r="D766" s="2" t="s">
        <v>53</v>
      </c>
      <c r="E766" s="2" t="s">
        <v>36</v>
      </c>
      <c r="F766" s="2" t="s">
        <v>52</v>
      </c>
      <c r="G766" s="3">
        <v>12105.638400000002</v>
      </c>
      <c r="H766" s="3">
        <v>12610.04</v>
      </c>
      <c r="I766" s="3">
        <v>26</v>
      </c>
    </row>
    <row r="767" spans="1:9" hidden="1" x14ac:dyDescent="0.25">
      <c r="A767" s="1">
        <v>2018</v>
      </c>
      <c r="B767" s="2" t="s">
        <v>21</v>
      </c>
      <c r="C767" s="2" t="s">
        <v>1</v>
      </c>
      <c r="D767" s="2" t="s">
        <v>1</v>
      </c>
      <c r="E767" s="2" t="s">
        <v>35</v>
      </c>
      <c r="F767" s="2" t="s">
        <v>45</v>
      </c>
      <c r="G767" s="3">
        <v>97894.700799999977</v>
      </c>
      <c r="H767" s="3">
        <v>94129.51999999999</v>
      </c>
      <c r="I767" s="3">
        <v>848</v>
      </c>
    </row>
    <row r="768" spans="1:9" hidden="1" x14ac:dyDescent="0.25">
      <c r="A768" s="1">
        <v>2018</v>
      </c>
      <c r="B768" s="2" t="s">
        <v>21</v>
      </c>
      <c r="C768" s="2" t="s">
        <v>1</v>
      </c>
      <c r="D768" s="2" t="s">
        <v>1</v>
      </c>
      <c r="E768" s="2" t="s">
        <v>35</v>
      </c>
      <c r="F768" s="2" t="s">
        <v>46</v>
      </c>
      <c r="G768" s="3">
        <v>6539.395199999999</v>
      </c>
      <c r="H768" s="3">
        <v>6287.8799999999992</v>
      </c>
      <c r="I768" s="3">
        <v>48</v>
      </c>
    </row>
    <row r="769" spans="1:9" hidden="1" x14ac:dyDescent="0.25">
      <c r="A769" s="1">
        <v>2018</v>
      </c>
      <c r="B769" s="2" t="s">
        <v>21</v>
      </c>
      <c r="C769" s="2" t="s">
        <v>2</v>
      </c>
      <c r="D769" s="2" t="s">
        <v>9</v>
      </c>
      <c r="E769" s="2" t="s">
        <v>35</v>
      </c>
      <c r="F769" s="2" t="s">
        <v>47</v>
      </c>
      <c r="G769" s="3">
        <v>44280.649400000002</v>
      </c>
      <c r="H769" s="3">
        <v>53350.18</v>
      </c>
      <c r="I769" s="3">
        <v>110</v>
      </c>
    </row>
    <row r="770" spans="1:9" hidden="1" x14ac:dyDescent="0.25">
      <c r="A770" s="1">
        <v>2018</v>
      </c>
      <c r="B770" s="2" t="s">
        <v>21</v>
      </c>
      <c r="C770" s="2" t="s">
        <v>2</v>
      </c>
      <c r="D770" s="2" t="s">
        <v>9</v>
      </c>
      <c r="E770" s="2" t="s">
        <v>36</v>
      </c>
      <c r="F770" s="2" t="s">
        <v>49</v>
      </c>
      <c r="G770" s="3">
        <v>27509.453999999998</v>
      </c>
      <c r="H770" s="3">
        <v>26199.48</v>
      </c>
      <c r="I770" s="3">
        <v>200</v>
      </c>
    </row>
    <row r="771" spans="1:9" hidden="1" x14ac:dyDescent="0.25">
      <c r="A771" s="1">
        <v>2018</v>
      </c>
      <c r="B771" s="2" t="s">
        <v>21</v>
      </c>
      <c r="C771" s="2" t="s">
        <v>2</v>
      </c>
      <c r="D771" s="2" t="s">
        <v>10</v>
      </c>
      <c r="E771" s="2" t="s">
        <v>36</v>
      </c>
      <c r="F771" s="2" t="s">
        <v>51</v>
      </c>
      <c r="G771" s="3">
        <v>18613.691999999999</v>
      </c>
      <c r="H771" s="3">
        <v>19801.8</v>
      </c>
      <c r="I771" s="3">
        <v>600</v>
      </c>
    </row>
    <row r="772" spans="1:9" hidden="1" x14ac:dyDescent="0.25">
      <c r="A772" s="1">
        <v>2018</v>
      </c>
      <c r="B772" s="2" t="s">
        <v>21</v>
      </c>
      <c r="C772" s="2" t="s">
        <v>2</v>
      </c>
      <c r="D772" s="2" t="s">
        <v>10</v>
      </c>
      <c r="E772" s="2" t="s">
        <v>36</v>
      </c>
      <c r="F772" s="2" t="s">
        <v>48</v>
      </c>
      <c r="G772" s="3">
        <v>17396.451399999998</v>
      </c>
      <c r="H772" s="3">
        <v>20959.579999999998</v>
      </c>
      <c r="I772" s="3">
        <v>160</v>
      </c>
    </row>
    <row r="773" spans="1:9" hidden="1" x14ac:dyDescent="0.25">
      <c r="A773" s="1">
        <v>2018</v>
      </c>
      <c r="B773" s="2" t="s">
        <v>21</v>
      </c>
      <c r="C773" s="2" t="s">
        <v>2</v>
      </c>
      <c r="D773" s="2" t="s">
        <v>13</v>
      </c>
      <c r="E773" s="2" t="s">
        <v>36</v>
      </c>
      <c r="F773" s="2" t="s">
        <v>50</v>
      </c>
      <c r="G773" s="3">
        <v>12610.041600000002</v>
      </c>
      <c r="H773" s="3">
        <v>12125.04</v>
      </c>
      <c r="I773" s="3">
        <v>25</v>
      </c>
    </row>
    <row r="774" spans="1:9" hidden="1" x14ac:dyDescent="0.25">
      <c r="A774" s="1">
        <v>2018</v>
      </c>
      <c r="B774" s="2" t="s">
        <v>21</v>
      </c>
      <c r="C774" s="2" t="s">
        <v>3</v>
      </c>
      <c r="D774" s="2" t="s">
        <v>7</v>
      </c>
      <c r="E774" s="2" t="s">
        <v>36</v>
      </c>
      <c r="F774" s="2" t="s">
        <v>52</v>
      </c>
      <c r="G774" s="3">
        <v>752.47599999999989</v>
      </c>
      <c r="H774" s="3">
        <v>792.07999999999993</v>
      </c>
      <c r="I774" s="3">
        <v>24</v>
      </c>
    </row>
    <row r="775" spans="1:9" hidden="1" x14ac:dyDescent="0.25">
      <c r="A775" s="1">
        <v>2018</v>
      </c>
      <c r="B775" s="2" t="s">
        <v>21</v>
      </c>
      <c r="C775" s="2" t="s">
        <v>3</v>
      </c>
      <c r="D775" s="2" t="s">
        <v>7</v>
      </c>
      <c r="E775" s="2" t="s">
        <v>35</v>
      </c>
      <c r="F775" s="2" t="s">
        <v>45</v>
      </c>
      <c r="G775" s="3">
        <v>863.3</v>
      </c>
      <c r="H775" s="3">
        <v>970</v>
      </c>
      <c r="I775" s="3">
        <v>2</v>
      </c>
    </row>
    <row r="776" spans="1:9" hidden="1" x14ac:dyDescent="0.25">
      <c r="A776" s="1">
        <v>2018</v>
      </c>
      <c r="B776" s="2" t="s">
        <v>21</v>
      </c>
      <c r="C776" s="2" t="s">
        <v>3</v>
      </c>
      <c r="D776" s="2" t="s">
        <v>7</v>
      </c>
      <c r="E776" s="2" t="s">
        <v>35</v>
      </c>
      <c r="F776" s="2" t="s">
        <v>46</v>
      </c>
      <c r="G776" s="3">
        <v>461.7704</v>
      </c>
      <c r="H776" s="3">
        <v>444.01</v>
      </c>
      <c r="I776" s="3">
        <v>4</v>
      </c>
    </row>
    <row r="777" spans="1:9" hidden="1" x14ac:dyDescent="0.25">
      <c r="A777" s="1">
        <v>2018</v>
      </c>
      <c r="B777" s="2" t="s">
        <v>21</v>
      </c>
      <c r="C777" s="2" t="s">
        <v>3</v>
      </c>
      <c r="D777" s="2" t="s">
        <v>11</v>
      </c>
      <c r="E777" s="2" t="s">
        <v>35</v>
      </c>
      <c r="F777" s="2" t="s">
        <v>47</v>
      </c>
      <c r="G777" s="3">
        <v>64949.903999999995</v>
      </c>
      <c r="H777" s="3">
        <v>79207.199999999997</v>
      </c>
      <c r="I777" s="3">
        <v>2400</v>
      </c>
    </row>
    <row r="778" spans="1:9" hidden="1" x14ac:dyDescent="0.25">
      <c r="A778" s="1">
        <v>2018</v>
      </c>
      <c r="B778" s="2" t="s">
        <v>21</v>
      </c>
      <c r="C778" s="2" t="s">
        <v>3</v>
      </c>
      <c r="D778" s="2" t="s">
        <v>11</v>
      </c>
      <c r="E778" s="2" t="s">
        <v>36</v>
      </c>
      <c r="F778" s="2" t="s">
        <v>49</v>
      </c>
      <c r="G778" s="3">
        <v>32820.061099999999</v>
      </c>
      <c r="H778" s="3">
        <v>32495.11</v>
      </c>
      <c r="I778" s="3">
        <v>67</v>
      </c>
    </row>
    <row r="779" spans="1:9" hidden="1" x14ac:dyDescent="0.25">
      <c r="A779" s="1">
        <v>2018</v>
      </c>
      <c r="B779" s="2" t="s">
        <v>21</v>
      </c>
      <c r="C779" s="2" t="s">
        <v>3</v>
      </c>
      <c r="D779" s="2" t="s">
        <v>11</v>
      </c>
      <c r="E779" s="2" t="s">
        <v>36</v>
      </c>
      <c r="F779" s="2" t="s">
        <v>51</v>
      </c>
      <c r="G779" s="3">
        <v>201401.6643</v>
      </c>
      <c r="H779" s="3">
        <v>248644.03</v>
      </c>
      <c r="I779" s="3">
        <v>2240</v>
      </c>
    </row>
    <row r="780" spans="1:9" hidden="1" x14ac:dyDescent="0.25">
      <c r="A780" s="1">
        <v>2018</v>
      </c>
      <c r="B780" s="2" t="s">
        <v>21</v>
      </c>
      <c r="C780" s="2" t="s">
        <v>3</v>
      </c>
      <c r="D780" s="2" t="s">
        <v>11</v>
      </c>
      <c r="E780" s="2" t="s">
        <v>36</v>
      </c>
      <c r="F780" s="2" t="s">
        <v>48</v>
      </c>
      <c r="G780" s="3">
        <v>9746.2046999999984</v>
      </c>
      <c r="H780" s="3">
        <v>10479.789999999999</v>
      </c>
      <c r="I780" s="3">
        <v>80</v>
      </c>
    </row>
    <row r="781" spans="1:9" hidden="1" x14ac:dyDescent="0.25">
      <c r="A781" s="1">
        <v>2018</v>
      </c>
      <c r="B781" s="2" t="s">
        <v>21</v>
      </c>
      <c r="C781" s="2" t="s">
        <v>3</v>
      </c>
      <c r="D781" s="2" t="s">
        <v>12</v>
      </c>
      <c r="E781" s="2" t="s">
        <v>36</v>
      </c>
      <c r="F781" s="2" t="s">
        <v>50</v>
      </c>
      <c r="G781" s="3">
        <v>2091.0823999999998</v>
      </c>
      <c r="H781" s="3">
        <v>2376.23</v>
      </c>
      <c r="I781" s="3">
        <v>72</v>
      </c>
    </row>
    <row r="782" spans="1:9" hidden="1" x14ac:dyDescent="0.25">
      <c r="A782" s="1">
        <v>2018</v>
      </c>
      <c r="B782" s="2" t="s">
        <v>21</v>
      </c>
      <c r="C782" s="2" t="s">
        <v>3</v>
      </c>
      <c r="D782" s="2" t="s">
        <v>12</v>
      </c>
      <c r="E782" s="2" t="s">
        <v>36</v>
      </c>
      <c r="F782" s="2" t="s">
        <v>52</v>
      </c>
      <c r="G782" s="3">
        <v>20297.3151</v>
      </c>
      <c r="H782" s="3">
        <v>21825.07</v>
      </c>
      <c r="I782" s="3">
        <v>45</v>
      </c>
    </row>
    <row r="783" spans="1:9" hidden="1" x14ac:dyDescent="0.25">
      <c r="A783" s="1">
        <v>2018</v>
      </c>
      <c r="B783" s="2" t="s">
        <v>21</v>
      </c>
      <c r="C783" s="2" t="s">
        <v>3</v>
      </c>
      <c r="D783" s="2" t="s">
        <v>12</v>
      </c>
      <c r="E783" s="2" t="s">
        <v>35</v>
      </c>
      <c r="F783" s="2" t="s">
        <v>45</v>
      </c>
      <c r="G783" s="3">
        <v>359.6481</v>
      </c>
      <c r="H783" s="3">
        <v>444.01</v>
      </c>
      <c r="I783" s="3">
        <v>4</v>
      </c>
    </row>
    <row r="784" spans="1:9" hidden="1" x14ac:dyDescent="0.25">
      <c r="A784" s="1">
        <v>2018</v>
      </c>
      <c r="B784" s="2" t="s">
        <v>21</v>
      </c>
      <c r="C784" s="2" t="s">
        <v>3</v>
      </c>
      <c r="D784" s="2" t="s">
        <v>17</v>
      </c>
      <c r="E784" s="2" t="s">
        <v>35</v>
      </c>
      <c r="F784" s="2" t="s">
        <v>46</v>
      </c>
      <c r="G784" s="3">
        <v>74932.747200000013</v>
      </c>
      <c r="H784" s="3">
        <v>72750.240000000005</v>
      </c>
      <c r="I784" s="3">
        <v>150</v>
      </c>
    </row>
    <row r="785" spans="1:9" hidden="1" x14ac:dyDescent="0.25">
      <c r="A785" s="1">
        <v>2018</v>
      </c>
      <c r="B785" s="2" t="s">
        <v>22</v>
      </c>
      <c r="C785" s="2" t="s">
        <v>1</v>
      </c>
      <c r="D785" s="2" t="s">
        <v>53</v>
      </c>
      <c r="E785" s="2" t="s">
        <v>35</v>
      </c>
      <c r="F785" s="2" t="s">
        <v>47</v>
      </c>
      <c r="G785" s="3">
        <v>4562.3424000000005</v>
      </c>
      <c r="H785" s="3">
        <v>4752.4400000000005</v>
      </c>
      <c r="I785" s="3">
        <v>144</v>
      </c>
    </row>
    <row r="786" spans="1:9" hidden="1" x14ac:dyDescent="0.25">
      <c r="A786" s="1">
        <v>2018</v>
      </c>
      <c r="B786" s="2" t="s">
        <v>22</v>
      </c>
      <c r="C786" s="2" t="s">
        <v>1</v>
      </c>
      <c r="D786" s="2" t="s">
        <v>1</v>
      </c>
      <c r="E786" s="2" t="s">
        <v>36</v>
      </c>
      <c r="F786" s="2" t="s">
        <v>49</v>
      </c>
      <c r="G786" s="3">
        <v>3753.9086000000007</v>
      </c>
      <c r="H786" s="3">
        <v>4365.01</v>
      </c>
      <c r="I786" s="3">
        <v>9</v>
      </c>
    </row>
    <row r="787" spans="1:9" hidden="1" x14ac:dyDescent="0.25">
      <c r="A787" s="1">
        <v>2018</v>
      </c>
      <c r="B787" s="2" t="s">
        <v>22</v>
      </c>
      <c r="C787" s="2" t="s">
        <v>1</v>
      </c>
      <c r="D787" s="2" t="s">
        <v>1</v>
      </c>
      <c r="E787" s="2" t="s">
        <v>36</v>
      </c>
      <c r="F787" s="2" t="s">
        <v>51</v>
      </c>
      <c r="G787" s="3">
        <v>58848.71880000001</v>
      </c>
      <c r="H787" s="3">
        <v>62605.020000000004</v>
      </c>
      <c r="I787" s="3">
        <v>564</v>
      </c>
    </row>
    <row r="788" spans="1:9" hidden="1" x14ac:dyDescent="0.25">
      <c r="A788" s="1">
        <v>2018</v>
      </c>
      <c r="B788" s="2" t="s">
        <v>22</v>
      </c>
      <c r="C788" s="2" t="s">
        <v>1</v>
      </c>
      <c r="D788" s="2" t="s">
        <v>1</v>
      </c>
      <c r="E788" s="2" t="s">
        <v>36</v>
      </c>
      <c r="F788" s="2" t="s">
        <v>48</v>
      </c>
      <c r="G788" s="3">
        <v>6748.9912000000004</v>
      </c>
      <c r="H788" s="3">
        <v>7335.86</v>
      </c>
      <c r="I788" s="3">
        <v>56</v>
      </c>
    </row>
    <row r="789" spans="1:9" hidden="1" x14ac:dyDescent="0.25">
      <c r="A789" s="1">
        <v>2018</v>
      </c>
      <c r="B789" s="2" t="s">
        <v>22</v>
      </c>
      <c r="C789" s="2" t="s">
        <v>2</v>
      </c>
      <c r="D789" s="2" t="s">
        <v>9</v>
      </c>
      <c r="E789" s="2" t="s">
        <v>36</v>
      </c>
      <c r="F789" s="2" t="s">
        <v>50</v>
      </c>
      <c r="G789" s="3">
        <v>41292.669600000001</v>
      </c>
      <c r="H789" s="3">
        <v>44400.72</v>
      </c>
      <c r="I789" s="3">
        <v>400</v>
      </c>
    </row>
    <row r="790" spans="1:9" hidden="1" x14ac:dyDescent="0.25">
      <c r="A790" s="1">
        <v>2018</v>
      </c>
      <c r="B790" s="2" t="s">
        <v>22</v>
      </c>
      <c r="C790" s="2" t="s">
        <v>2</v>
      </c>
      <c r="D790" s="2" t="s">
        <v>10</v>
      </c>
      <c r="E790" s="2" t="s">
        <v>36</v>
      </c>
      <c r="F790" s="2" t="s">
        <v>52</v>
      </c>
      <c r="G790" s="3">
        <v>146955.48480000001</v>
      </c>
      <c r="H790" s="3">
        <v>145500.48000000001</v>
      </c>
      <c r="I790" s="3">
        <v>300</v>
      </c>
    </row>
    <row r="791" spans="1:9" hidden="1" x14ac:dyDescent="0.25">
      <c r="A791" s="1">
        <v>2018</v>
      </c>
      <c r="B791" s="2" t="s">
        <v>22</v>
      </c>
      <c r="C791" s="2" t="s">
        <v>2</v>
      </c>
      <c r="D791" s="2" t="s">
        <v>10</v>
      </c>
      <c r="E791" s="2" t="s">
        <v>35</v>
      </c>
      <c r="F791" s="2" t="s">
        <v>45</v>
      </c>
      <c r="G791" s="3">
        <v>9536.6088999999993</v>
      </c>
      <c r="H791" s="3">
        <v>10479.789999999999</v>
      </c>
      <c r="I791" s="3">
        <v>80</v>
      </c>
    </row>
    <row r="792" spans="1:9" hidden="1" x14ac:dyDescent="0.25">
      <c r="A792" s="1">
        <v>2018</v>
      </c>
      <c r="B792" s="2" t="s">
        <v>22</v>
      </c>
      <c r="C792" s="2" t="s">
        <v>2</v>
      </c>
      <c r="D792" s="2" t="s">
        <v>13</v>
      </c>
      <c r="E792" s="2" t="s">
        <v>35</v>
      </c>
      <c r="F792" s="2" t="s">
        <v>46</v>
      </c>
      <c r="G792" s="3">
        <v>139196.261</v>
      </c>
      <c r="H792" s="3">
        <v>146522.38</v>
      </c>
      <c r="I792" s="3">
        <v>1320</v>
      </c>
    </row>
    <row r="793" spans="1:9" hidden="1" x14ac:dyDescent="0.25">
      <c r="A793" s="1">
        <v>2018</v>
      </c>
      <c r="B793" s="2" t="s">
        <v>22</v>
      </c>
      <c r="C793" s="2" t="s">
        <v>3</v>
      </c>
      <c r="D793" s="2" t="s">
        <v>7</v>
      </c>
      <c r="E793" s="2" t="s">
        <v>35</v>
      </c>
      <c r="F793" s="2" t="s">
        <v>47</v>
      </c>
      <c r="G793" s="3">
        <v>368.31719999999996</v>
      </c>
      <c r="H793" s="3">
        <v>396.03999999999996</v>
      </c>
      <c r="I793" s="3">
        <v>12</v>
      </c>
    </row>
    <row r="794" spans="1:9" hidden="1" x14ac:dyDescent="0.25">
      <c r="A794" s="1">
        <v>2018</v>
      </c>
      <c r="B794" s="2" t="s">
        <v>22</v>
      </c>
      <c r="C794" s="2" t="s">
        <v>3</v>
      </c>
      <c r="D794" s="2" t="s">
        <v>7</v>
      </c>
      <c r="E794" s="2" t="s">
        <v>36</v>
      </c>
      <c r="F794" s="2" t="s">
        <v>49</v>
      </c>
      <c r="G794" s="3">
        <v>5529.0189999999993</v>
      </c>
      <c r="H794" s="3">
        <v>5820.0199999999995</v>
      </c>
      <c r="I794" s="3">
        <v>12</v>
      </c>
    </row>
    <row r="795" spans="1:9" hidden="1" x14ac:dyDescent="0.25">
      <c r="A795" s="1">
        <v>2018</v>
      </c>
      <c r="B795" s="2" t="s">
        <v>22</v>
      </c>
      <c r="C795" s="2" t="s">
        <v>3</v>
      </c>
      <c r="D795" s="2" t="s">
        <v>11</v>
      </c>
      <c r="E795" s="2" t="s">
        <v>36</v>
      </c>
      <c r="F795" s="2" t="s">
        <v>51</v>
      </c>
      <c r="G795" s="3">
        <v>352.47559999999999</v>
      </c>
      <c r="H795" s="3">
        <v>396.03999999999996</v>
      </c>
      <c r="I795" s="3">
        <v>12</v>
      </c>
    </row>
    <row r="796" spans="1:9" hidden="1" x14ac:dyDescent="0.25">
      <c r="A796" s="1">
        <v>2018</v>
      </c>
      <c r="B796" s="2" t="s">
        <v>22</v>
      </c>
      <c r="C796" s="2" t="s">
        <v>3</v>
      </c>
      <c r="D796" s="2" t="s">
        <v>11</v>
      </c>
      <c r="E796" s="2" t="s">
        <v>36</v>
      </c>
      <c r="F796" s="2" t="s">
        <v>48</v>
      </c>
      <c r="G796" s="3">
        <v>2255.2592999999997</v>
      </c>
      <c r="H796" s="3">
        <v>2425.0099999999998</v>
      </c>
      <c r="I796" s="3">
        <v>5</v>
      </c>
    </row>
    <row r="797" spans="1:9" hidden="1" x14ac:dyDescent="0.25">
      <c r="A797" s="1">
        <v>2018</v>
      </c>
      <c r="B797" s="2" t="s">
        <v>22</v>
      </c>
      <c r="C797" s="2" t="s">
        <v>3</v>
      </c>
      <c r="D797" s="2" t="s">
        <v>11</v>
      </c>
      <c r="E797" s="2" t="s">
        <v>36</v>
      </c>
      <c r="F797" s="2" t="s">
        <v>50</v>
      </c>
      <c r="G797" s="3">
        <v>23310.378000000004</v>
      </c>
      <c r="H797" s="3">
        <v>22200.36</v>
      </c>
      <c r="I797" s="3">
        <v>200</v>
      </c>
    </row>
    <row r="798" spans="1:9" hidden="1" x14ac:dyDescent="0.25">
      <c r="A798" s="1">
        <v>2018</v>
      </c>
      <c r="B798" s="2" t="s">
        <v>22</v>
      </c>
      <c r="C798" s="2" t="s">
        <v>3</v>
      </c>
      <c r="D798" s="2" t="s">
        <v>12</v>
      </c>
      <c r="E798" s="2" t="s">
        <v>36</v>
      </c>
      <c r="F798" s="2" t="s">
        <v>52</v>
      </c>
      <c r="G798" s="3">
        <v>1378.2104999999999</v>
      </c>
      <c r="H798" s="3">
        <v>1584.1499999999999</v>
      </c>
      <c r="I798" s="3">
        <v>48</v>
      </c>
    </row>
    <row r="799" spans="1:9" hidden="1" x14ac:dyDescent="0.25">
      <c r="A799" s="1">
        <v>2018</v>
      </c>
      <c r="B799" s="2" t="s">
        <v>22</v>
      </c>
      <c r="C799" s="2" t="s">
        <v>3</v>
      </c>
      <c r="D799" s="2" t="s">
        <v>12</v>
      </c>
      <c r="E799" s="2" t="s">
        <v>35</v>
      </c>
      <c r="F799" s="2" t="s">
        <v>45</v>
      </c>
      <c r="G799" s="3">
        <v>45105.148799999995</v>
      </c>
      <c r="H799" s="3">
        <v>48500.160000000003</v>
      </c>
      <c r="I799" s="3">
        <v>100</v>
      </c>
    </row>
    <row r="800" spans="1:9" hidden="1" x14ac:dyDescent="0.25">
      <c r="A800" s="1">
        <v>2018</v>
      </c>
      <c r="B800" s="2" t="s">
        <v>22</v>
      </c>
      <c r="C800" s="2" t="s">
        <v>3</v>
      </c>
      <c r="D800" s="2" t="s">
        <v>12</v>
      </c>
      <c r="E800" s="2" t="s">
        <v>35</v>
      </c>
      <c r="F800" s="2" t="s">
        <v>46</v>
      </c>
      <c r="G800" s="3">
        <v>5079.4431999999997</v>
      </c>
      <c r="H800" s="3">
        <v>4884.08</v>
      </c>
      <c r="I800" s="3">
        <v>44</v>
      </c>
    </row>
    <row r="801" spans="1:9" hidden="1" x14ac:dyDescent="0.25">
      <c r="A801" s="1">
        <v>2018</v>
      </c>
      <c r="B801" s="2" t="s">
        <v>23</v>
      </c>
      <c r="C801" s="2" t="s">
        <v>1</v>
      </c>
      <c r="D801" s="2" t="s">
        <v>1</v>
      </c>
      <c r="E801" s="2" t="s">
        <v>35</v>
      </c>
      <c r="F801" s="2" t="s">
        <v>47</v>
      </c>
      <c r="G801" s="3">
        <v>4054.4413</v>
      </c>
      <c r="H801" s="3">
        <v>4455.43</v>
      </c>
      <c r="I801" s="3">
        <v>135</v>
      </c>
    </row>
    <row r="802" spans="1:9" hidden="1" x14ac:dyDescent="0.25">
      <c r="A802" s="1">
        <v>2018</v>
      </c>
      <c r="B802" s="2" t="s">
        <v>23</v>
      </c>
      <c r="C802" s="2" t="s">
        <v>1</v>
      </c>
      <c r="D802" s="2" t="s">
        <v>53</v>
      </c>
      <c r="E802" s="2" t="s">
        <v>36</v>
      </c>
      <c r="F802" s="2" t="s">
        <v>49</v>
      </c>
      <c r="G802" s="3">
        <v>5068.2595000000001</v>
      </c>
      <c r="H802" s="3">
        <v>5335.01</v>
      </c>
      <c r="I802" s="3">
        <v>11</v>
      </c>
    </row>
    <row r="803" spans="1:9" hidden="1" x14ac:dyDescent="0.25">
      <c r="A803" s="1">
        <v>2018</v>
      </c>
      <c r="B803" s="2" t="s">
        <v>23</v>
      </c>
      <c r="C803" s="2" t="s">
        <v>1</v>
      </c>
      <c r="D803" s="2" t="s">
        <v>1</v>
      </c>
      <c r="E803" s="2" t="s">
        <v>36</v>
      </c>
      <c r="F803" s="2" t="s">
        <v>51</v>
      </c>
      <c r="G803" s="3">
        <v>24664.5939</v>
      </c>
      <c r="H803" s="3">
        <v>24420.39</v>
      </c>
      <c r="I803" s="3">
        <v>220</v>
      </c>
    </row>
    <row r="804" spans="1:9" hidden="1" x14ac:dyDescent="0.25">
      <c r="A804" s="1">
        <v>2018</v>
      </c>
      <c r="B804" s="2" t="s">
        <v>23</v>
      </c>
      <c r="C804" s="2" t="s">
        <v>1</v>
      </c>
      <c r="D804" s="2" t="s">
        <v>53</v>
      </c>
      <c r="E804" s="2" t="s">
        <v>36</v>
      </c>
      <c r="F804" s="2" t="s">
        <v>48</v>
      </c>
      <c r="G804" s="3">
        <v>3615.5263999999997</v>
      </c>
      <c r="H804" s="3">
        <v>3929.9199999999996</v>
      </c>
      <c r="I804" s="3">
        <v>30</v>
      </c>
    </row>
    <row r="805" spans="1:9" hidden="1" x14ac:dyDescent="0.25">
      <c r="A805" s="1">
        <v>2018</v>
      </c>
      <c r="B805" s="2" t="s">
        <v>23</v>
      </c>
      <c r="C805" s="2" t="s">
        <v>2</v>
      </c>
      <c r="D805" s="2" t="s">
        <v>9</v>
      </c>
      <c r="E805" s="2" t="s">
        <v>36</v>
      </c>
      <c r="F805" s="2" t="s">
        <v>50</v>
      </c>
      <c r="G805" s="3">
        <v>37296.604800000001</v>
      </c>
      <c r="H805" s="3">
        <v>44400.72</v>
      </c>
      <c r="I805" s="3">
        <v>400</v>
      </c>
    </row>
    <row r="806" spans="1:9" hidden="1" x14ac:dyDescent="0.25">
      <c r="A806" s="1">
        <v>2018</v>
      </c>
      <c r="B806" s="2" t="s">
        <v>23</v>
      </c>
      <c r="C806" s="2" t="s">
        <v>2</v>
      </c>
      <c r="D806" s="2" t="s">
        <v>10</v>
      </c>
      <c r="E806" s="2" t="s">
        <v>36</v>
      </c>
      <c r="F806" s="2" t="s">
        <v>52</v>
      </c>
      <c r="G806" s="3">
        <v>7366.2696000000005</v>
      </c>
      <c r="H806" s="3">
        <v>7920.72</v>
      </c>
      <c r="I806" s="3">
        <v>240</v>
      </c>
    </row>
    <row r="807" spans="1:9" hidden="1" x14ac:dyDescent="0.25">
      <c r="A807" s="1">
        <v>2018</v>
      </c>
      <c r="B807" s="2" t="s">
        <v>23</v>
      </c>
      <c r="C807" s="2" t="s">
        <v>2</v>
      </c>
      <c r="D807" s="2" t="s">
        <v>13</v>
      </c>
      <c r="E807" s="2" t="s">
        <v>35</v>
      </c>
      <c r="F807" s="2" t="s">
        <v>45</v>
      </c>
      <c r="G807" s="3">
        <v>72817.180800000002</v>
      </c>
      <c r="H807" s="3">
        <v>88801.44</v>
      </c>
      <c r="I807" s="3">
        <v>800</v>
      </c>
    </row>
    <row r="808" spans="1:9" hidden="1" x14ac:dyDescent="0.25">
      <c r="A808" s="1">
        <v>2018</v>
      </c>
      <c r="B808" s="2" t="s">
        <v>23</v>
      </c>
      <c r="C808" s="2" t="s">
        <v>2</v>
      </c>
      <c r="D808" s="2" t="s">
        <v>13</v>
      </c>
      <c r="E808" s="2" t="s">
        <v>35</v>
      </c>
      <c r="F808" s="2" t="s">
        <v>46</v>
      </c>
      <c r="G808" s="3">
        <v>12444.753000000001</v>
      </c>
      <c r="H808" s="3">
        <v>13099.74</v>
      </c>
      <c r="I808" s="3">
        <v>100</v>
      </c>
    </row>
    <row r="809" spans="1:9" hidden="1" x14ac:dyDescent="0.25">
      <c r="A809" s="1">
        <v>2018</v>
      </c>
      <c r="B809" s="2" t="s">
        <v>23</v>
      </c>
      <c r="C809" s="2" t="s">
        <v>3</v>
      </c>
      <c r="D809" s="2" t="s">
        <v>7</v>
      </c>
      <c r="E809" s="2" t="s">
        <v>35</v>
      </c>
      <c r="F809" s="2" t="s">
        <v>47</v>
      </c>
      <c r="G809" s="3">
        <v>52672.788</v>
      </c>
      <c r="H809" s="3">
        <v>50164.56</v>
      </c>
      <c r="I809" s="3">
        <v>1520</v>
      </c>
    </row>
    <row r="810" spans="1:9" hidden="1" x14ac:dyDescent="0.25">
      <c r="A810" s="1">
        <v>2018</v>
      </c>
      <c r="B810" s="2" t="s">
        <v>23</v>
      </c>
      <c r="C810" s="2" t="s">
        <v>3</v>
      </c>
      <c r="D810" s="2" t="s">
        <v>7</v>
      </c>
      <c r="E810" s="2" t="s">
        <v>36</v>
      </c>
      <c r="F810" s="2" t="s">
        <v>49</v>
      </c>
      <c r="G810" s="3">
        <v>14695.5404</v>
      </c>
      <c r="H810" s="3">
        <v>14550.04</v>
      </c>
      <c r="I810" s="3">
        <v>30</v>
      </c>
    </row>
    <row r="811" spans="1:9" hidden="1" x14ac:dyDescent="0.25">
      <c r="A811" s="1">
        <v>2018</v>
      </c>
      <c r="B811" s="2" t="s">
        <v>23</v>
      </c>
      <c r="C811" s="2" t="s">
        <v>3</v>
      </c>
      <c r="D811" s="2" t="s">
        <v>7</v>
      </c>
      <c r="E811" s="2" t="s">
        <v>36</v>
      </c>
      <c r="F811" s="2" t="s">
        <v>51</v>
      </c>
      <c r="G811" s="3">
        <v>455.87129999999996</v>
      </c>
      <c r="H811" s="3">
        <v>523.99</v>
      </c>
      <c r="I811" s="3">
        <v>4</v>
      </c>
    </row>
    <row r="812" spans="1:9" hidden="1" x14ac:dyDescent="0.25">
      <c r="A812" s="1">
        <v>2018</v>
      </c>
      <c r="B812" s="2" t="s">
        <v>23</v>
      </c>
      <c r="C812" s="2" t="s">
        <v>3</v>
      </c>
      <c r="D812" s="2" t="s">
        <v>11</v>
      </c>
      <c r="E812" s="2" t="s">
        <v>36</v>
      </c>
      <c r="F812" s="2" t="s">
        <v>48</v>
      </c>
      <c r="G812" s="3">
        <v>13116.715999999999</v>
      </c>
      <c r="H812" s="3">
        <v>14257.3</v>
      </c>
      <c r="I812" s="3">
        <v>432</v>
      </c>
    </row>
    <row r="813" spans="1:9" hidden="1" x14ac:dyDescent="0.25">
      <c r="A813" s="1">
        <v>2018</v>
      </c>
      <c r="B813" s="2" t="s">
        <v>23</v>
      </c>
      <c r="C813" s="2" t="s">
        <v>3</v>
      </c>
      <c r="D813" s="2" t="s">
        <v>11</v>
      </c>
      <c r="E813" s="2" t="s">
        <v>36</v>
      </c>
      <c r="F813" s="2" t="s">
        <v>50</v>
      </c>
      <c r="G813" s="3">
        <v>35308.118300000002</v>
      </c>
      <c r="H813" s="3">
        <v>38800.130000000005</v>
      </c>
      <c r="I813" s="3">
        <v>80</v>
      </c>
    </row>
    <row r="814" spans="1:9" hidden="1" x14ac:dyDescent="0.25">
      <c r="A814" s="1">
        <v>2018</v>
      </c>
      <c r="B814" s="2" t="s">
        <v>23</v>
      </c>
      <c r="C814" s="2" t="s">
        <v>3</v>
      </c>
      <c r="D814" s="2" t="s">
        <v>11</v>
      </c>
      <c r="E814" s="2" t="s">
        <v>36</v>
      </c>
      <c r="F814" s="2" t="s">
        <v>52</v>
      </c>
      <c r="G814" s="3">
        <v>118327.91879999998</v>
      </c>
      <c r="H814" s="3">
        <v>144302.34</v>
      </c>
      <c r="I814" s="3">
        <v>1300</v>
      </c>
    </row>
    <row r="815" spans="1:9" hidden="1" x14ac:dyDescent="0.25">
      <c r="A815" s="1">
        <v>2018</v>
      </c>
      <c r="B815" s="2" t="s">
        <v>23</v>
      </c>
      <c r="C815" s="2" t="s">
        <v>3</v>
      </c>
      <c r="D815" s="2" t="s">
        <v>11</v>
      </c>
      <c r="E815" s="2" t="s">
        <v>35</v>
      </c>
      <c r="F815" s="2" t="s">
        <v>45</v>
      </c>
      <c r="G815" s="3">
        <v>80170.407000000007</v>
      </c>
      <c r="H815" s="3">
        <v>89078.23000000001</v>
      </c>
      <c r="I815" s="3">
        <v>680</v>
      </c>
    </row>
    <row r="816" spans="1:9" hidden="1" x14ac:dyDescent="0.25">
      <c r="A816" s="1">
        <v>2018</v>
      </c>
      <c r="B816" s="2" t="s">
        <v>23</v>
      </c>
      <c r="C816" s="2" t="s">
        <v>3</v>
      </c>
      <c r="D816" s="2" t="s">
        <v>12</v>
      </c>
      <c r="E816" s="2" t="s">
        <v>35</v>
      </c>
      <c r="F816" s="2" t="s">
        <v>46</v>
      </c>
      <c r="G816" s="3">
        <v>17774.099200000001</v>
      </c>
      <c r="H816" s="3">
        <v>20197.84</v>
      </c>
      <c r="I816" s="3">
        <v>612</v>
      </c>
    </row>
    <row r="817" spans="1:9" hidden="1" x14ac:dyDescent="0.25">
      <c r="A817" s="1">
        <v>2018</v>
      </c>
      <c r="B817" s="2" t="s">
        <v>23</v>
      </c>
      <c r="C817" s="2" t="s">
        <v>3</v>
      </c>
      <c r="D817" s="2" t="s">
        <v>12</v>
      </c>
      <c r="E817" s="2" t="s">
        <v>35</v>
      </c>
      <c r="F817" s="2" t="s">
        <v>47</v>
      </c>
      <c r="G817" s="3">
        <v>364.08819999999997</v>
      </c>
      <c r="H817" s="3">
        <v>444.01</v>
      </c>
      <c r="I817" s="3">
        <v>4</v>
      </c>
    </row>
    <row r="818" spans="1:9" hidden="1" x14ac:dyDescent="0.25">
      <c r="A818" s="1">
        <v>2018</v>
      </c>
      <c r="B818" s="2" t="s">
        <v>23</v>
      </c>
      <c r="C818" s="2" t="s">
        <v>3</v>
      </c>
      <c r="D818" s="2" t="s">
        <v>12</v>
      </c>
      <c r="E818" s="2" t="s">
        <v>36</v>
      </c>
      <c r="F818" s="2" t="s">
        <v>49</v>
      </c>
      <c r="G818" s="3">
        <v>13204.5396</v>
      </c>
      <c r="H818" s="3">
        <v>15719.69</v>
      </c>
      <c r="I818" s="3">
        <v>120</v>
      </c>
    </row>
    <row r="819" spans="1:9" hidden="1" x14ac:dyDescent="0.25">
      <c r="A819" s="1">
        <v>2018</v>
      </c>
      <c r="B819" s="2" t="s">
        <v>24</v>
      </c>
      <c r="C819" s="2" t="s">
        <v>1</v>
      </c>
      <c r="D819" s="2" t="s">
        <v>1</v>
      </c>
      <c r="E819" s="2" t="s">
        <v>36</v>
      </c>
      <c r="F819" s="2" t="s">
        <v>51</v>
      </c>
      <c r="G819" s="3">
        <v>970.28819999999996</v>
      </c>
      <c r="H819" s="3">
        <v>990.08999999999992</v>
      </c>
      <c r="I819" s="3">
        <v>30</v>
      </c>
    </row>
    <row r="820" spans="1:9" hidden="1" x14ac:dyDescent="0.25">
      <c r="A820" s="1">
        <v>2018</v>
      </c>
      <c r="B820" s="2" t="s">
        <v>24</v>
      </c>
      <c r="C820" s="2" t="s">
        <v>1</v>
      </c>
      <c r="D820" s="2" t="s">
        <v>53</v>
      </c>
      <c r="E820" s="2" t="s">
        <v>36</v>
      </c>
      <c r="F820" s="2" t="s">
        <v>48</v>
      </c>
      <c r="G820" s="3">
        <v>6906.4089000000004</v>
      </c>
      <c r="H820" s="3">
        <v>7760.01</v>
      </c>
      <c r="I820" s="3">
        <v>16</v>
      </c>
    </row>
    <row r="821" spans="1:9" hidden="1" x14ac:dyDescent="0.25">
      <c r="A821" s="1">
        <v>2018</v>
      </c>
      <c r="B821" s="2" t="s">
        <v>24</v>
      </c>
      <c r="C821" s="2" t="s">
        <v>1</v>
      </c>
      <c r="D821" s="2" t="s">
        <v>1</v>
      </c>
      <c r="E821" s="2" t="s">
        <v>36</v>
      </c>
      <c r="F821" s="2" t="s">
        <v>50</v>
      </c>
      <c r="G821" s="3">
        <v>5921.947000000001</v>
      </c>
      <c r="H821" s="3">
        <v>6105.1</v>
      </c>
      <c r="I821" s="3">
        <v>55</v>
      </c>
    </row>
    <row r="822" spans="1:9" hidden="1" x14ac:dyDescent="0.25">
      <c r="A822" s="1">
        <v>2018</v>
      </c>
      <c r="B822" s="2" t="s">
        <v>24</v>
      </c>
      <c r="C822" s="2" t="s">
        <v>1</v>
      </c>
      <c r="D822" s="2" t="s">
        <v>53</v>
      </c>
      <c r="E822" s="2" t="s">
        <v>36</v>
      </c>
      <c r="F822" s="2" t="s">
        <v>52</v>
      </c>
      <c r="G822" s="3">
        <v>3772.7231999999999</v>
      </c>
      <c r="H822" s="3">
        <v>3929.92</v>
      </c>
      <c r="I822" s="3">
        <v>30</v>
      </c>
    </row>
    <row r="823" spans="1:9" hidden="1" x14ac:dyDescent="0.25">
      <c r="A823" s="1">
        <v>2018</v>
      </c>
      <c r="B823" s="2" t="s">
        <v>24</v>
      </c>
      <c r="C823" s="2" t="s">
        <v>2</v>
      </c>
      <c r="D823" s="2" t="s">
        <v>9</v>
      </c>
      <c r="E823" s="2" t="s">
        <v>35</v>
      </c>
      <c r="F823" s="2" t="s">
        <v>45</v>
      </c>
      <c r="G823" s="3">
        <v>19642.564800000004</v>
      </c>
      <c r="H823" s="3">
        <v>24250.080000000002</v>
      </c>
      <c r="I823" s="3">
        <v>50</v>
      </c>
    </row>
    <row r="824" spans="1:9" hidden="1" x14ac:dyDescent="0.25">
      <c r="A824" s="1">
        <v>2018</v>
      </c>
      <c r="B824" s="2" t="s">
        <v>24</v>
      </c>
      <c r="C824" s="2" t="s">
        <v>2</v>
      </c>
      <c r="D824" s="2" t="s">
        <v>10</v>
      </c>
      <c r="E824" s="2" t="s">
        <v>35</v>
      </c>
      <c r="F824" s="2" t="s">
        <v>46</v>
      </c>
      <c r="G824" s="3">
        <v>16475.097600000001</v>
      </c>
      <c r="H824" s="3">
        <v>15841.44</v>
      </c>
      <c r="I824" s="3">
        <v>480</v>
      </c>
    </row>
    <row r="825" spans="1:9" hidden="1" x14ac:dyDescent="0.25">
      <c r="A825" s="1">
        <v>2018</v>
      </c>
      <c r="B825" s="2" t="s">
        <v>24</v>
      </c>
      <c r="C825" s="2" t="s">
        <v>2</v>
      </c>
      <c r="D825" s="2" t="s">
        <v>10</v>
      </c>
      <c r="E825" s="2" t="s">
        <v>35</v>
      </c>
      <c r="F825" s="2" t="s">
        <v>47</v>
      </c>
      <c r="G825" s="3">
        <v>103062.84</v>
      </c>
      <c r="H825" s="3">
        <v>121250.4</v>
      </c>
      <c r="I825" s="3">
        <v>250</v>
      </c>
    </row>
    <row r="826" spans="1:9" hidden="1" x14ac:dyDescent="0.25">
      <c r="A826" s="1">
        <v>2018</v>
      </c>
      <c r="B826" s="2" t="s">
        <v>24</v>
      </c>
      <c r="C826" s="2" t="s">
        <v>2</v>
      </c>
      <c r="D826" s="2" t="s">
        <v>10</v>
      </c>
      <c r="E826" s="2" t="s">
        <v>36</v>
      </c>
      <c r="F826" s="2" t="s">
        <v>49</v>
      </c>
      <c r="G826" s="3">
        <v>4453.9149999999991</v>
      </c>
      <c r="H826" s="3">
        <v>5239.8999999999996</v>
      </c>
      <c r="I826" s="3">
        <v>40</v>
      </c>
    </row>
    <row r="827" spans="1:9" hidden="1" x14ac:dyDescent="0.25">
      <c r="A827" s="1">
        <v>2018</v>
      </c>
      <c r="B827" s="2" t="s">
        <v>24</v>
      </c>
      <c r="C827" s="2" t="s">
        <v>2</v>
      </c>
      <c r="D827" s="2" t="s">
        <v>13</v>
      </c>
      <c r="E827" s="2" t="s">
        <v>36</v>
      </c>
      <c r="F827" s="2" t="s">
        <v>51</v>
      </c>
      <c r="G827" s="3">
        <v>19256.621999999999</v>
      </c>
      <c r="H827" s="3">
        <v>18339.64</v>
      </c>
      <c r="I827" s="3">
        <v>140</v>
      </c>
    </row>
    <row r="828" spans="1:9" hidden="1" x14ac:dyDescent="0.25">
      <c r="A828" s="1">
        <v>2018</v>
      </c>
      <c r="B828" s="2" t="s">
        <v>24</v>
      </c>
      <c r="C828" s="2" t="s">
        <v>2</v>
      </c>
      <c r="D828" s="2" t="s">
        <v>15</v>
      </c>
      <c r="E828" s="2" t="s">
        <v>36</v>
      </c>
      <c r="F828" s="2" t="s">
        <v>48</v>
      </c>
      <c r="G828" s="3">
        <v>136265.8077</v>
      </c>
      <c r="H828" s="3">
        <v>137642.23000000001</v>
      </c>
      <c r="I828" s="3">
        <v>1240</v>
      </c>
    </row>
    <row r="829" spans="1:9" hidden="1" x14ac:dyDescent="0.25">
      <c r="A829" s="1">
        <v>2018</v>
      </c>
      <c r="B829" s="2" t="s">
        <v>24</v>
      </c>
      <c r="C829" s="2" t="s">
        <v>3</v>
      </c>
      <c r="D829" s="2" t="s">
        <v>7</v>
      </c>
      <c r="E829" s="2" t="s">
        <v>36</v>
      </c>
      <c r="F829" s="2" t="s">
        <v>50</v>
      </c>
      <c r="G829" s="3">
        <v>29972.007999999998</v>
      </c>
      <c r="H829" s="3">
        <v>34059.1</v>
      </c>
      <c r="I829" s="3">
        <v>1032</v>
      </c>
    </row>
    <row r="830" spans="1:9" hidden="1" x14ac:dyDescent="0.25">
      <c r="A830" s="1">
        <v>2018</v>
      </c>
      <c r="B830" s="2" t="s">
        <v>24</v>
      </c>
      <c r="C830" s="2" t="s">
        <v>3</v>
      </c>
      <c r="D830" s="2" t="s">
        <v>7</v>
      </c>
      <c r="E830" s="2" t="s">
        <v>36</v>
      </c>
      <c r="F830" s="2" t="s">
        <v>52</v>
      </c>
      <c r="G830" s="3">
        <v>480.15</v>
      </c>
      <c r="H830" s="3">
        <v>485</v>
      </c>
      <c r="I830" s="3">
        <v>1</v>
      </c>
    </row>
    <row r="831" spans="1:9" hidden="1" x14ac:dyDescent="0.25">
      <c r="A831" s="1">
        <v>2018</v>
      </c>
      <c r="B831" s="2" t="s">
        <v>24</v>
      </c>
      <c r="C831" s="2" t="s">
        <v>3</v>
      </c>
      <c r="D831" s="2" t="s">
        <v>7</v>
      </c>
      <c r="E831" s="2" t="s">
        <v>35</v>
      </c>
      <c r="F831" s="2" t="s">
        <v>45</v>
      </c>
      <c r="G831" s="3">
        <v>1265.4189999999999</v>
      </c>
      <c r="H831" s="3">
        <v>1332.02</v>
      </c>
      <c r="I831" s="3">
        <v>12</v>
      </c>
    </row>
    <row r="832" spans="1:9" hidden="1" x14ac:dyDescent="0.25">
      <c r="A832" s="1">
        <v>2018</v>
      </c>
      <c r="B832" s="2" t="s">
        <v>24</v>
      </c>
      <c r="C832" s="2" t="s">
        <v>3</v>
      </c>
      <c r="D832" s="2" t="s">
        <v>11</v>
      </c>
      <c r="E832" s="2" t="s">
        <v>35</v>
      </c>
      <c r="F832" s="2" t="s">
        <v>46</v>
      </c>
      <c r="G832" s="3">
        <v>712.87199999999996</v>
      </c>
      <c r="H832" s="3">
        <v>792.07999999999993</v>
      </c>
      <c r="I832" s="3">
        <v>24</v>
      </c>
    </row>
    <row r="833" spans="1:9" hidden="1" x14ac:dyDescent="0.25">
      <c r="A833" s="1">
        <v>2018</v>
      </c>
      <c r="B833" s="2" t="s">
        <v>24</v>
      </c>
      <c r="C833" s="2" t="s">
        <v>3</v>
      </c>
      <c r="D833" s="2" t="s">
        <v>11</v>
      </c>
      <c r="E833" s="2" t="s">
        <v>35</v>
      </c>
      <c r="F833" s="2" t="s">
        <v>47</v>
      </c>
      <c r="G833" s="3">
        <v>16296.0525</v>
      </c>
      <c r="H833" s="3">
        <v>15520.050000000001</v>
      </c>
      <c r="I833" s="3">
        <v>32</v>
      </c>
    </row>
    <row r="834" spans="1:9" hidden="1" x14ac:dyDescent="0.25">
      <c r="A834" s="1">
        <v>2018</v>
      </c>
      <c r="B834" s="2" t="s">
        <v>24</v>
      </c>
      <c r="C834" s="2" t="s">
        <v>3</v>
      </c>
      <c r="D834" s="2" t="s">
        <v>11</v>
      </c>
      <c r="E834" s="2" t="s">
        <v>36</v>
      </c>
      <c r="F834" s="2" t="s">
        <v>49</v>
      </c>
      <c r="G834" s="3">
        <v>1687.2285000000002</v>
      </c>
      <c r="H834" s="3">
        <v>1776.0300000000002</v>
      </c>
      <c r="I834" s="3">
        <v>16</v>
      </c>
    </row>
    <row r="835" spans="1:9" hidden="1" x14ac:dyDescent="0.25">
      <c r="A835" s="1">
        <v>2018</v>
      </c>
      <c r="B835" s="2" t="s">
        <v>24</v>
      </c>
      <c r="C835" s="2" t="s">
        <v>3</v>
      </c>
      <c r="D835" s="2" t="s">
        <v>12</v>
      </c>
      <c r="E835" s="2" t="s">
        <v>36</v>
      </c>
      <c r="F835" s="2" t="s">
        <v>51</v>
      </c>
      <c r="G835" s="3">
        <v>48773.159400000004</v>
      </c>
      <c r="H835" s="3">
        <v>49768.530000000006</v>
      </c>
      <c r="I835" s="3">
        <v>1508</v>
      </c>
    </row>
    <row r="836" spans="1:9" hidden="1" x14ac:dyDescent="0.25">
      <c r="A836" s="1">
        <v>2018</v>
      </c>
      <c r="B836" s="2" t="s">
        <v>24</v>
      </c>
      <c r="C836" s="2" t="s">
        <v>3</v>
      </c>
      <c r="D836" s="2" t="s">
        <v>12</v>
      </c>
      <c r="E836" s="2" t="s">
        <v>36</v>
      </c>
      <c r="F836" s="2" t="s">
        <v>48</v>
      </c>
      <c r="G836" s="3">
        <v>7992.8206000000009</v>
      </c>
      <c r="H836" s="3">
        <v>7760.02</v>
      </c>
      <c r="I836" s="3">
        <v>16</v>
      </c>
    </row>
    <row r="837" spans="1:9" hidden="1" x14ac:dyDescent="0.25">
      <c r="A837" s="1">
        <v>2018</v>
      </c>
      <c r="B837" s="2" t="s">
        <v>24</v>
      </c>
      <c r="C837" s="2" t="s">
        <v>3</v>
      </c>
      <c r="D837" s="2" t="s">
        <v>12</v>
      </c>
      <c r="E837" s="2" t="s">
        <v>36</v>
      </c>
      <c r="F837" s="2" t="s">
        <v>50</v>
      </c>
      <c r="G837" s="3">
        <v>825.84929999999997</v>
      </c>
      <c r="H837" s="3">
        <v>888.01</v>
      </c>
      <c r="I837" s="3">
        <v>8</v>
      </c>
    </row>
    <row r="838" spans="1:9" hidden="1" x14ac:dyDescent="0.25">
      <c r="A838" s="1">
        <v>2018</v>
      </c>
      <c r="B838" s="2" t="s">
        <v>25</v>
      </c>
      <c r="C838" s="2" t="s">
        <v>1</v>
      </c>
      <c r="D838" s="2" t="s">
        <v>1</v>
      </c>
      <c r="E838" s="2" t="s">
        <v>36</v>
      </c>
      <c r="F838" s="2" t="s">
        <v>52</v>
      </c>
      <c r="G838" s="3">
        <v>2744.5275000000001</v>
      </c>
      <c r="H838" s="3">
        <v>2772.25</v>
      </c>
      <c r="I838" s="3">
        <v>84</v>
      </c>
    </row>
    <row r="839" spans="1:9" hidden="1" x14ac:dyDescent="0.25">
      <c r="A839" s="1">
        <v>2018</v>
      </c>
      <c r="B839" s="2" t="s">
        <v>25</v>
      </c>
      <c r="C839" s="2" t="s">
        <v>1</v>
      </c>
      <c r="D839" s="2" t="s">
        <v>1</v>
      </c>
      <c r="E839" s="2" t="s">
        <v>35</v>
      </c>
      <c r="F839" s="2" t="s">
        <v>45</v>
      </c>
      <c r="G839" s="3">
        <v>33465.110399999998</v>
      </c>
      <c r="H839" s="3">
        <v>36375.120000000003</v>
      </c>
      <c r="I839" s="3">
        <v>75</v>
      </c>
    </row>
    <row r="840" spans="1:9" hidden="1" x14ac:dyDescent="0.25">
      <c r="A840" s="1">
        <v>2018</v>
      </c>
      <c r="B840" s="2" t="s">
        <v>25</v>
      </c>
      <c r="C840" s="2" t="s">
        <v>1</v>
      </c>
      <c r="D840" s="2" t="s">
        <v>1</v>
      </c>
      <c r="E840" s="2" t="s">
        <v>35</v>
      </c>
      <c r="F840" s="2" t="s">
        <v>46</v>
      </c>
      <c r="G840" s="3">
        <v>32061.762900000005</v>
      </c>
      <c r="H840" s="3">
        <v>38628.630000000005</v>
      </c>
      <c r="I840" s="3">
        <v>348</v>
      </c>
    </row>
    <row r="841" spans="1:9" hidden="1" x14ac:dyDescent="0.25">
      <c r="A841" s="1">
        <v>2018</v>
      </c>
      <c r="B841" s="2" t="s">
        <v>25</v>
      </c>
      <c r="C841" s="2" t="s">
        <v>1</v>
      </c>
      <c r="D841" s="2" t="s">
        <v>1</v>
      </c>
      <c r="E841" s="2" t="s">
        <v>35</v>
      </c>
      <c r="F841" s="2" t="s">
        <v>47</v>
      </c>
      <c r="G841" s="3">
        <v>29144.303199999998</v>
      </c>
      <c r="H841" s="3">
        <v>28295.439999999999</v>
      </c>
      <c r="I841" s="3">
        <v>216</v>
      </c>
    </row>
    <row r="842" spans="1:9" hidden="1" x14ac:dyDescent="0.25">
      <c r="A842" s="1">
        <v>2018</v>
      </c>
      <c r="B842" s="2" t="s">
        <v>25</v>
      </c>
      <c r="C842" s="2" t="s">
        <v>3</v>
      </c>
      <c r="D842" s="2" t="s">
        <v>7</v>
      </c>
      <c r="E842" s="2" t="s">
        <v>36</v>
      </c>
      <c r="F842" s="2" t="s">
        <v>49</v>
      </c>
      <c r="G842" s="3">
        <v>11712.791999999999</v>
      </c>
      <c r="H842" s="3">
        <v>11155.039999999999</v>
      </c>
      <c r="I842" s="3">
        <v>23</v>
      </c>
    </row>
    <row r="843" spans="1:9" hidden="1" x14ac:dyDescent="0.25">
      <c r="A843" s="1">
        <v>2018</v>
      </c>
      <c r="B843" s="2" t="s">
        <v>25</v>
      </c>
      <c r="C843" s="2" t="s">
        <v>3</v>
      </c>
      <c r="D843" s="2" t="s">
        <v>7</v>
      </c>
      <c r="E843" s="2" t="s">
        <v>36</v>
      </c>
      <c r="F843" s="2" t="s">
        <v>51</v>
      </c>
      <c r="G843" s="3">
        <v>87913.425600000002</v>
      </c>
      <c r="H843" s="3">
        <v>88801.44</v>
      </c>
      <c r="I843" s="3">
        <v>800</v>
      </c>
    </row>
    <row r="844" spans="1:9" hidden="1" x14ac:dyDescent="0.25">
      <c r="A844" s="1">
        <v>2018</v>
      </c>
      <c r="B844" s="2" t="s">
        <v>25</v>
      </c>
      <c r="C844" s="2" t="s">
        <v>3</v>
      </c>
      <c r="D844" s="2" t="s">
        <v>7</v>
      </c>
      <c r="E844" s="2" t="s">
        <v>36</v>
      </c>
      <c r="F844" s="2" t="s">
        <v>48</v>
      </c>
      <c r="G844" s="3">
        <v>419.19199999999995</v>
      </c>
      <c r="H844" s="3">
        <v>523.99</v>
      </c>
      <c r="I844" s="3">
        <v>4</v>
      </c>
    </row>
    <row r="845" spans="1:9" hidden="1" x14ac:dyDescent="0.25">
      <c r="A845" s="1">
        <v>2018</v>
      </c>
      <c r="B845" s="2" t="s">
        <v>25</v>
      </c>
      <c r="C845" s="2" t="s">
        <v>3</v>
      </c>
      <c r="D845" s="2" t="s">
        <v>8</v>
      </c>
      <c r="E845" s="2" t="s">
        <v>36</v>
      </c>
      <c r="F845" s="2" t="s">
        <v>50</v>
      </c>
      <c r="G845" s="3">
        <v>149701.60800000001</v>
      </c>
      <c r="H845" s="3">
        <v>178216.2</v>
      </c>
      <c r="I845" s="3">
        <v>5400</v>
      </c>
    </row>
    <row r="846" spans="1:9" hidden="1" x14ac:dyDescent="0.25">
      <c r="A846" s="1">
        <v>2018</v>
      </c>
      <c r="B846" s="2" t="s">
        <v>25</v>
      </c>
      <c r="C846" s="2" t="s">
        <v>3</v>
      </c>
      <c r="D846" s="2" t="s">
        <v>11</v>
      </c>
      <c r="E846" s="2" t="s">
        <v>36</v>
      </c>
      <c r="F846" s="2" t="s">
        <v>52</v>
      </c>
      <c r="G846" s="3">
        <v>4171.0171999999993</v>
      </c>
      <c r="H846" s="3">
        <v>4850.0199999999995</v>
      </c>
      <c r="I846" s="3">
        <v>10</v>
      </c>
    </row>
    <row r="847" spans="1:9" hidden="1" x14ac:dyDescent="0.25">
      <c r="A847" s="1">
        <v>2018</v>
      </c>
      <c r="B847" s="2" t="s">
        <v>25</v>
      </c>
      <c r="C847" s="2" t="s">
        <v>3</v>
      </c>
      <c r="D847" s="2" t="s">
        <v>11</v>
      </c>
      <c r="E847" s="2" t="s">
        <v>35</v>
      </c>
      <c r="F847" s="2" t="s">
        <v>45</v>
      </c>
      <c r="G847" s="3">
        <v>57143.730600000003</v>
      </c>
      <c r="H847" s="3">
        <v>57720.94</v>
      </c>
      <c r="I847" s="3">
        <v>520</v>
      </c>
    </row>
    <row r="848" spans="1:9" hidden="1" x14ac:dyDescent="0.25">
      <c r="A848" s="1">
        <v>2018</v>
      </c>
      <c r="B848" s="2" t="s">
        <v>25</v>
      </c>
      <c r="C848" s="2" t="s">
        <v>3</v>
      </c>
      <c r="D848" s="2" t="s">
        <v>11</v>
      </c>
      <c r="E848" s="2" t="s">
        <v>35</v>
      </c>
      <c r="F848" s="2" t="s">
        <v>46</v>
      </c>
      <c r="G848" s="3">
        <v>2619.9499999999998</v>
      </c>
      <c r="H848" s="3">
        <v>2619.9499999999998</v>
      </c>
      <c r="I848" s="3">
        <v>20</v>
      </c>
    </row>
    <row r="849" spans="1:9" hidden="1" x14ac:dyDescent="0.25">
      <c r="A849" s="1">
        <v>2018</v>
      </c>
      <c r="B849" s="2" t="s">
        <v>25</v>
      </c>
      <c r="C849" s="2" t="s">
        <v>3</v>
      </c>
      <c r="D849" s="2" t="s">
        <v>12</v>
      </c>
      <c r="E849" s="2" t="s">
        <v>35</v>
      </c>
      <c r="F849" s="2" t="s">
        <v>47</v>
      </c>
      <c r="G849" s="3">
        <v>80399.272399999987</v>
      </c>
      <c r="H849" s="3">
        <v>79603.239999999991</v>
      </c>
      <c r="I849" s="3">
        <v>2412</v>
      </c>
    </row>
    <row r="850" spans="1:9" hidden="1" x14ac:dyDescent="0.25">
      <c r="A850" s="1">
        <v>2018</v>
      </c>
      <c r="B850" s="2" t="s">
        <v>25</v>
      </c>
      <c r="C850" s="2" t="s">
        <v>3</v>
      </c>
      <c r="D850" s="2" t="s">
        <v>12</v>
      </c>
      <c r="E850" s="2" t="s">
        <v>36</v>
      </c>
      <c r="F850" s="2" t="s">
        <v>49</v>
      </c>
      <c r="G850" s="3">
        <v>7061.6182000000008</v>
      </c>
      <c r="H850" s="3">
        <v>7760.02</v>
      </c>
      <c r="I850" s="3">
        <v>16</v>
      </c>
    </row>
    <row r="851" spans="1:9" hidden="1" x14ac:dyDescent="0.25">
      <c r="A851" s="1">
        <v>2018</v>
      </c>
      <c r="B851" s="2" t="s">
        <v>26</v>
      </c>
      <c r="C851" s="2" t="s">
        <v>1</v>
      </c>
      <c r="D851" s="2" t="s">
        <v>53</v>
      </c>
      <c r="E851" s="2" t="s">
        <v>36</v>
      </c>
      <c r="F851" s="2" t="s">
        <v>51</v>
      </c>
      <c r="G851" s="3">
        <v>153757.01480000003</v>
      </c>
      <c r="H851" s="3">
        <v>167127.19000000003</v>
      </c>
      <c r="I851" s="3">
        <v>5064</v>
      </c>
    </row>
    <row r="852" spans="1:9" hidden="1" x14ac:dyDescent="0.25">
      <c r="A852" s="1">
        <v>2018</v>
      </c>
      <c r="B852" s="2" t="s">
        <v>26</v>
      </c>
      <c r="C852" s="2" t="s">
        <v>1</v>
      </c>
      <c r="D852" s="2" t="s">
        <v>1</v>
      </c>
      <c r="E852" s="2" t="s">
        <v>36</v>
      </c>
      <c r="F852" s="2" t="s">
        <v>48</v>
      </c>
      <c r="G852" s="3">
        <v>8856.1248999999989</v>
      </c>
      <c r="H852" s="3">
        <v>10670.029999999999</v>
      </c>
      <c r="I852" s="3">
        <v>22</v>
      </c>
    </row>
    <row r="853" spans="1:9" hidden="1" x14ac:dyDescent="0.25">
      <c r="A853" s="1">
        <v>2018</v>
      </c>
      <c r="B853" s="2" t="s">
        <v>26</v>
      </c>
      <c r="C853" s="2" t="s">
        <v>1</v>
      </c>
      <c r="D853" s="2" t="s">
        <v>53</v>
      </c>
      <c r="E853" s="2" t="s">
        <v>36</v>
      </c>
      <c r="F853" s="2" t="s">
        <v>50</v>
      </c>
      <c r="G853" s="3">
        <v>43050.940800000004</v>
      </c>
      <c r="H853" s="3">
        <v>44844.73</v>
      </c>
      <c r="I853" s="3">
        <v>404</v>
      </c>
    </row>
    <row r="854" spans="1:9" hidden="1" x14ac:dyDescent="0.25">
      <c r="A854" s="1">
        <v>2018</v>
      </c>
      <c r="B854" s="2" t="s">
        <v>26</v>
      </c>
      <c r="C854" s="2" t="s">
        <v>1</v>
      </c>
      <c r="D854" s="2" t="s">
        <v>1</v>
      </c>
      <c r="E854" s="2" t="s">
        <v>36</v>
      </c>
      <c r="F854" s="2" t="s">
        <v>52</v>
      </c>
      <c r="G854" s="3">
        <v>424.43190000000004</v>
      </c>
      <c r="H854" s="3">
        <v>523.99</v>
      </c>
      <c r="I854" s="3">
        <v>4</v>
      </c>
    </row>
    <row r="855" spans="1:9" hidden="1" x14ac:dyDescent="0.25">
      <c r="A855" s="1">
        <v>2018</v>
      </c>
      <c r="B855" s="2" t="s">
        <v>26</v>
      </c>
      <c r="C855" s="2" t="s">
        <v>2</v>
      </c>
      <c r="D855" s="2" t="s">
        <v>9</v>
      </c>
      <c r="E855" s="2" t="s">
        <v>35</v>
      </c>
      <c r="F855" s="2" t="s">
        <v>45</v>
      </c>
      <c r="G855" s="3">
        <v>75660.24960000001</v>
      </c>
      <c r="H855" s="3">
        <v>72750.240000000005</v>
      </c>
      <c r="I855" s="3">
        <v>150</v>
      </c>
    </row>
    <row r="856" spans="1:9" hidden="1" x14ac:dyDescent="0.25">
      <c r="A856" s="1">
        <v>2018</v>
      </c>
      <c r="B856" s="2" t="s">
        <v>26</v>
      </c>
      <c r="C856" s="2" t="s">
        <v>2</v>
      </c>
      <c r="D856" s="2" t="s">
        <v>9</v>
      </c>
      <c r="E856" s="2" t="s">
        <v>35</v>
      </c>
      <c r="F856" s="2" t="s">
        <v>46</v>
      </c>
      <c r="G856" s="3">
        <v>43512.705600000008</v>
      </c>
      <c r="H856" s="3">
        <v>44400.72</v>
      </c>
      <c r="I856" s="3">
        <v>400</v>
      </c>
    </row>
    <row r="857" spans="1:9" hidden="1" x14ac:dyDescent="0.25">
      <c r="A857" s="1">
        <v>2018</v>
      </c>
      <c r="B857" s="2" t="s">
        <v>26</v>
      </c>
      <c r="C857" s="2" t="s">
        <v>2</v>
      </c>
      <c r="D857" s="2" t="s">
        <v>9</v>
      </c>
      <c r="E857" s="2" t="s">
        <v>35</v>
      </c>
      <c r="F857" s="2" t="s">
        <v>47</v>
      </c>
      <c r="G857" s="3">
        <v>36941.266800000005</v>
      </c>
      <c r="H857" s="3">
        <v>39299.22</v>
      </c>
      <c r="I857" s="3">
        <v>300</v>
      </c>
    </row>
    <row r="858" spans="1:9" hidden="1" x14ac:dyDescent="0.25">
      <c r="A858" s="1">
        <v>2018</v>
      </c>
      <c r="B858" s="2" t="s">
        <v>26</v>
      </c>
      <c r="C858" s="2" t="s">
        <v>2</v>
      </c>
      <c r="D858" s="2" t="s">
        <v>13</v>
      </c>
      <c r="E858" s="2" t="s">
        <v>36</v>
      </c>
      <c r="F858" s="2" t="s">
        <v>49</v>
      </c>
      <c r="G858" s="3">
        <v>46176.748800000001</v>
      </c>
      <c r="H858" s="3">
        <v>44400.72</v>
      </c>
      <c r="I858" s="3">
        <v>400</v>
      </c>
    </row>
    <row r="859" spans="1:9" hidden="1" x14ac:dyDescent="0.25">
      <c r="A859" s="1">
        <v>2018</v>
      </c>
      <c r="B859" s="2" t="s">
        <v>26</v>
      </c>
      <c r="C859" s="2" t="s">
        <v>2</v>
      </c>
      <c r="D859" s="2" t="s">
        <v>15</v>
      </c>
      <c r="E859" s="2" t="s">
        <v>36</v>
      </c>
      <c r="F859" s="2" t="s">
        <v>51</v>
      </c>
      <c r="G859" s="3">
        <v>26640.432000000001</v>
      </c>
      <c r="H859" s="3">
        <v>33300.54</v>
      </c>
      <c r="I859" s="3">
        <v>300</v>
      </c>
    </row>
    <row r="860" spans="1:9" hidden="1" x14ac:dyDescent="0.25">
      <c r="A860" s="1">
        <v>2018</v>
      </c>
      <c r="B860" s="2" t="s">
        <v>26</v>
      </c>
      <c r="C860" s="2" t="s">
        <v>3</v>
      </c>
      <c r="D860" s="2" t="s">
        <v>7</v>
      </c>
      <c r="E860" s="2" t="s">
        <v>36</v>
      </c>
      <c r="F860" s="2" t="s">
        <v>48</v>
      </c>
      <c r="G860" s="3">
        <v>50494.59</v>
      </c>
      <c r="H860" s="3">
        <v>59405.4</v>
      </c>
      <c r="I860" s="3">
        <v>1800</v>
      </c>
    </row>
    <row r="861" spans="1:9" hidden="1" x14ac:dyDescent="0.25">
      <c r="A861" s="1">
        <v>2018</v>
      </c>
      <c r="B861" s="2" t="s">
        <v>26</v>
      </c>
      <c r="C861" s="2" t="s">
        <v>3</v>
      </c>
      <c r="D861" s="2" t="s">
        <v>7</v>
      </c>
      <c r="E861" s="2" t="s">
        <v>36</v>
      </c>
      <c r="F861" s="2" t="s">
        <v>50</v>
      </c>
      <c r="G861" s="3">
        <v>11271.433200000001</v>
      </c>
      <c r="H861" s="3">
        <v>13580.04</v>
      </c>
      <c r="I861" s="3">
        <v>28</v>
      </c>
    </row>
    <row r="862" spans="1:9" hidden="1" x14ac:dyDescent="0.25">
      <c r="A862" s="1">
        <v>2018</v>
      </c>
      <c r="B862" s="2" t="s">
        <v>26</v>
      </c>
      <c r="C862" s="2" t="s">
        <v>3</v>
      </c>
      <c r="D862" s="2" t="s">
        <v>7</v>
      </c>
      <c r="E862" s="2" t="s">
        <v>36</v>
      </c>
      <c r="F862" s="2" t="s">
        <v>52</v>
      </c>
      <c r="G862" s="3">
        <v>435.12979999999993</v>
      </c>
      <c r="H862" s="3">
        <v>444.01</v>
      </c>
      <c r="I862" s="3">
        <v>4</v>
      </c>
    </row>
    <row r="863" spans="1:9" hidden="1" x14ac:dyDescent="0.25">
      <c r="A863" s="1">
        <v>2018</v>
      </c>
      <c r="B863" s="2" t="s">
        <v>26</v>
      </c>
      <c r="C863" s="2" t="s">
        <v>3</v>
      </c>
      <c r="D863" s="2" t="s">
        <v>7</v>
      </c>
      <c r="E863" s="2" t="s">
        <v>35</v>
      </c>
      <c r="F863" s="2" t="s">
        <v>45</v>
      </c>
      <c r="G863" s="3">
        <v>25675.490399999999</v>
      </c>
      <c r="H863" s="3">
        <v>26199.48</v>
      </c>
      <c r="I863" s="3">
        <v>200</v>
      </c>
    </row>
    <row r="864" spans="1:9" hidden="1" x14ac:dyDescent="0.25">
      <c r="A864" s="1">
        <v>2018</v>
      </c>
      <c r="B864" s="2" t="s">
        <v>26</v>
      </c>
      <c r="C864" s="2" t="s">
        <v>3</v>
      </c>
      <c r="D864" s="2" t="s">
        <v>8</v>
      </c>
      <c r="E864" s="2" t="s">
        <v>35</v>
      </c>
      <c r="F864" s="2" t="s">
        <v>46</v>
      </c>
      <c r="G864" s="3">
        <v>11640.038400000001</v>
      </c>
      <c r="H864" s="3">
        <v>12125.04</v>
      </c>
      <c r="I864" s="3">
        <v>25</v>
      </c>
    </row>
    <row r="865" spans="1:9" hidden="1" x14ac:dyDescent="0.25">
      <c r="A865" s="1">
        <v>2018</v>
      </c>
      <c r="B865" s="2" t="s">
        <v>26</v>
      </c>
      <c r="C865" s="2" t="s">
        <v>3</v>
      </c>
      <c r="D865" s="2" t="s">
        <v>11</v>
      </c>
      <c r="E865" s="2" t="s">
        <v>35</v>
      </c>
      <c r="F865" s="2" t="s">
        <v>47</v>
      </c>
      <c r="G865" s="3">
        <v>2158.2588999999998</v>
      </c>
      <c r="H865" s="3">
        <v>2425.0099999999998</v>
      </c>
      <c r="I865" s="3">
        <v>5</v>
      </c>
    </row>
    <row r="866" spans="1:9" hidden="1" x14ac:dyDescent="0.25">
      <c r="A866" s="1">
        <v>2018</v>
      </c>
      <c r="B866" s="2" t="s">
        <v>26</v>
      </c>
      <c r="C866" s="2" t="s">
        <v>3</v>
      </c>
      <c r="D866" s="2" t="s">
        <v>11</v>
      </c>
      <c r="E866" s="2" t="s">
        <v>36</v>
      </c>
      <c r="F866" s="2" t="s">
        <v>49</v>
      </c>
      <c r="G866" s="3">
        <v>3996.0630000000001</v>
      </c>
      <c r="H866" s="3">
        <v>4440.07</v>
      </c>
      <c r="I866" s="3">
        <v>40</v>
      </c>
    </row>
    <row r="867" spans="1:9" hidden="1" x14ac:dyDescent="0.25">
      <c r="A867" s="1">
        <v>2018</v>
      </c>
      <c r="B867" s="2" t="s">
        <v>26</v>
      </c>
      <c r="C867" s="2" t="s">
        <v>3</v>
      </c>
      <c r="D867" s="2" t="s">
        <v>12</v>
      </c>
      <c r="E867" s="2" t="s">
        <v>36</v>
      </c>
      <c r="F867" s="2" t="s">
        <v>51</v>
      </c>
      <c r="G867" s="3">
        <v>22217.619599999998</v>
      </c>
      <c r="H867" s="3">
        <v>21781.98</v>
      </c>
      <c r="I867" s="3">
        <v>660</v>
      </c>
    </row>
    <row r="868" spans="1:9" hidden="1" x14ac:dyDescent="0.25">
      <c r="A868" s="1">
        <v>2018</v>
      </c>
      <c r="B868" s="2" t="s">
        <v>26</v>
      </c>
      <c r="C868" s="2" t="s">
        <v>3</v>
      </c>
      <c r="D868" s="2" t="s">
        <v>12</v>
      </c>
      <c r="E868" s="2" t="s">
        <v>36</v>
      </c>
      <c r="F868" s="2" t="s">
        <v>48</v>
      </c>
      <c r="G868" s="3">
        <v>3996.4103000000005</v>
      </c>
      <c r="H868" s="3">
        <v>3880.01</v>
      </c>
      <c r="I868" s="3">
        <v>8</v>
      </c>
    </row>
    <row r="869" spans="1:9" hidden="1" x14ac:dyDescent="0.25">
      <c r="A869" s="1">
        <v>2018</v>
      </c>
      <c r="B869" s="2" t="s">
        <v>27</v>
      </c>
      <c r="C869" s="2" t="s">
        <v>1</v>
      </c>
      <c r="D869" s="2" t="s">
        <v>53</v>
      </c>
      <c r="E869" s="2" t="s">
        <v>36</v>
      </c>
      <c r="F869" s="2" t="s">
        <v>50</v>
      </c>
      <c r="G869" s="3">
        <v>10391.999400000001</v>
      </c>
      <c r="H869" s="3">
        <v>12673.17</v>
      </c>
      <c r="I869" s="3">
        <v>384</v>
      </c>
    </row>
    <row r="870" spans="1:9" hidden="1" x14ac:dyDescent="0.25">
      <c r="A870" s="1">
        <v>2018</v>
      </c>
      <c r="B870" s="2" t="s">
        <v>27</v>
      </c>
      <c r="C870" s="2" t="s">
        <v>1</v>
      </c>
      <c r="D870" s="2" t="s">
        <v>1</v>
      </c>
      <c r="E870" s="2" t="s">
        <v>36</v>
      </c>
      <c r="F870" s="2" t="s">
        <v>52</v>
      </c>
      <c r="G870" s="3">
        <v>940.9</v>
      </c>
      <c r="H870" s="3">
        <v>970</v>
      </c>
      <c r="I870" s="3">
        <v>2</v>
      </c>
    </row>
    <row r="871" spans="1:9" hidden="1" x14ac:dyDescent="0.25">
      <c r="A871" s="1">
        <v>2018</v>
      </c>
      <c r="B871" s="2" t="s">
        <v>27</v>
      </c>
      <c r="C871" s="2" t="s">
        <v>1</v>
      </c>
      <c r="D871" s="2" t="s">
        <v>1</v>
      </c>
      <c r="E871" s="2" t="s">
        <v>35</v>
      </c>
      <c r="F871" s="2" t="s">
        <v>45</v>
      </c>
      <c r="G871" s="3">
        <v>108932.7261</v>
      </c>
      <c r="H871" s="3">
        <v>125210.03</v>
      </c>
      <c r="I871" s="3">
        <v>1128</v>
      </c>
    </row>
    <row r="872" spans="1:9" hidden="1" x14ac:dyDescent="0.25">
      <c r="A872" s="1">
        <v>2018</v>
      </c>
      <c r="B872" s="2" t="s">
        <v>27</v>
      </c>
      <c r="C872" s="2" t="s">
        <v>1</v>
      </c>
      <c r="D872" s="2" t="s">
        <v>1</v>
      </c>
      <c r="E872" s="2" t="s">
        <v>35</v>
      </c>
      <c r="F872" s="2" t="s">
        <v>46</v>
      </c>
      <c r="G872" s="3">
        <v>38749.034399999997</v>
      </c>
      <c r="H872" s="3">
        <v>44539.119999999995</v>
      </c>
      <c r="I872" s="3">
        <v>340</v>
      </c>
    </row>
    <row r="873" spans="1:9" hidden="1" x14ac:dyDescent="0.25">
      <c r="A873" s="1">
        <v>2018</v>
      </c>
      <c r="B873" s="2" t="s">
        <v>27</v>
      </c>
      <c r="C873" s="2" t="s">
        <v>2</v>
      </c>
      <c r="D873" s="2" t="s">
        <v>9</v>
      </c>
      <c r="E873" s="2" t="s">
        <v>35</v>
      </c>
      <c r="F873" s="2" t="s">
        <v>47</v>
      </c>
      <c r="G873" s="3">
        <v>48985.161599999999</v>
      </c>
      <c r="H873" s="3">
        <v>48500.160000000003</v>
      </c>
      <c r="I873" s="3">
        <v>100</v>
      </c>
    </row>
    <row r="874" spans="1:9" hidden="1" x14ac:dyDescent="0.25">
      <c r="A874" s="1">
        <v>2018</v>
      </c>
      <c r="B874" s="2" t="s">
        <v>27</v>
      </c>
      <c r="C874" s="2" t="s">
        <v>2</v>
      </c>
      <c r="D874" s="2" t="s">
        <v>9</v>
      </c>
      <c r="E874" s="2" t="s">
        <v>36</v>
      </c>
      <c r="F874" s="2" t="s">
        <v>49</v>
      </c>
      <c r="G874" s="3">
        <v>43202.946400000008</v>
      </c>
      <c r="H874" s="3">
        <v>44539.12</v>
      </c>
      <c r="I874" s="3">
        <v>340</v>
      </c>
    </row>
    <row r="875" spans="1:9" hidden="1" x14ac:dyDescent="0.25">
      <c r="A875" s="2">
        <v>2018</v>
      </c>
      <c r="B875" s="2" t="s">
        <v>27</v>
      </c>
      <c r="C875" s="2" t="s">
        <v>2</v>
      </c>
      <c r="D875" s="2" t="s">
        <v>13</v>
      </c>
      <c r="E875" s="2" t="s">
        <v>36</v>
      </c>
      <c r="F875" s="2" t="s">
        <v>51</v>
      </c>
      <c r="G875" s="3">
        <v>80631.516000000003</v>
      </c>
      <c r="H875" s="3">
        <v>84875.28</v>
      </c>
      <c r="I875" s="3">
        <v>175</v>
      </c>
    </row>
    <row r="876" spans="1:9" hidden="1" x14ac:dyDescent="0.25">
      <c r="A876" s="2">
        <v>2018</v>
      </c>
      <c r="B876" s="2" t="s">
        <v>27</v>
      </c>
      <c r="C876" s="2" t="s">
        <v>2</v>
      </c>
      <c r="D876" s="2" t="s">
        <v>15</v>
      </c>
      <c r="E876" s="2" t="s">
        <v>36</v>
      </c>
      <c r="F876" s="2" t="s">
        <v>48</v>
      </c>
      <c r="G876" s="3">
        <v>18019.637999999999</v>
      </c>
      <c r="H876" s="3">
        <v>19801.8</v>
      </c>
      <c r="I876" s="3">
        <v>600</v>
      </c>
    </row>
    <row r="877" spans="1:9" hidden="1" x14ac:dyDescent="0.25">
      <c r="A877" s="2">
        <v>2018</v>
      </c>
      <c r="B877" s="2" t="s">
        <v>27</v>
      </c>
      <c r="C877" s="2" t="s">
        <v>2</v>
      </c>
      <c r="D877" s="2" t="s">
        <v>15</v>
      </c>
      <c r="E877" s="2" t="s">
        <v>36</v>
      </c>
      <c r="F877" s="2" t="s">
        <v>50</v>
      </c>
      <c r="G877" s="3">
        <v>5044.0207999999993</v>
      </c>
      <c r="H877" s="3">
        <v>4850.0199999999995</v>
      </c>
      <c r="I877" s="3">
        <v>10</v>
      </c>
    </row>
    <row r="878" spans="1:9" hidden="1" x14ac:dyDescent="0.25">
      <c r="A878" s="2">
        <v>2018</v>
      </c>
      <c r="B878" s="2" t="s">
        <v>27</v>
      </c>
      <c r="C878" s="2" t="s">
        <v>3</v>
      </c>
      <c r="D878" s="2" t="s">
        <v>7</v>
      </c>
      <c r="E878" s="2" t="s">
        <v>36</v>
      </c>
      <c r="F878" s="2" t="s">
        <v>52</v>
      </c>
      <c r="G878" s="3">
        <v>60157.868399999999</v>
      </c>
      <c r="H878" s="3">
        <v>61385.58</v>
      </c>
      <c r="I878" s="3">
        <v>1860</v>
      </c>
    </row>
    <row r="879" spans="1:9" hidden="1" x14ac:dyDescent="0.25">
      <c r="A879" s="2">
        <v>2018</v>
      </c>
      <c r="B879" s="2" t="s">
        <v>27</v>
      </c>
      <c r="C879" s="2" t="s">
        <v>3</v>
      </c>
      <c r="D879" s="2" t="s">
        <v>7</v>
      </c>
      <c r="E879" s="2" t="s">
        <v>35</v>
      </c>
      <c r="F879" s="2" t="s">
        <v>45</v>
      </c>
      <c r="G879" s="3">
        <v>9821.2824000000019</v>
      </c>
      <c r="H879" s="3">
        <v>12125.04</v>
      </c>
      <c r="I879" s="3">
        <v>25</v>
      </c>
    </row>
    <row r="880" spans="1:9" hidden="1" x14ac:dyDescent="0.25">
      <c r="A880" s="2">
        <v>2018</v>
      </c>
      <c r="B880" s="2" t="s">
        <v>27</v>
      </c>
      <c r="C880" s="2" t="s">
        <v>3</v>
      </c>
      <c r="D880" s="2" t="s">
        <v>11</v>
      </c>
      <c r="E880" s="2" t="s">
        <v>35</v>
      </c>
      <c r="F880" s="2" t="s">
        <v>46</v>
      </c>
      <c r="G880" s="3">
        <v>18662.862400000002</v>
      </c>
      <c r="H880" s="3">
        <v>17945.060000000001</v>
      </c>
      <c r="I880" s="3">
        <v>37</v>
      </c>
    </row>
    <row r="881" spans="1:9" hidden="1" x14ac:dyDescent="0.25">
      <c r="A881" s="2">
        <v>2018</v>
      </c>
      <c r="B881" s="2" t="s">
        <v>27</v>
      </c>
      <c r="C881" s="2" t="s">
        <v>3</v>
      </c>
      <c r="D881" s="2" t="s">
        <v>11</v>
      </c>
      <c r="E881" s="2" t="s">
        <v>35</v>
      </c>
      <c r="F881" s="2" t="s">
        <v>47</v>
      </c>
      <c r="G881" s="3">
        <v>8014.3329999999996</v>
      </c>
      <c r="H881" s="3">
        <v>8436.14</v>
      </c>
      <c r="I881" s="3">
        <v>76</v>
      </c>
    </row>
    <row r="882" spans="1:9" hidden="1" x14ac:dyDescent="0.25">
      <c r="A882" s="2">
        <v>2018</v>
      </c>
      <c r="B882" s="2" t="s">
        <v>27</v>
      </c>
      <c r="C882" s="2" t="s">
        <v>3</v>
      </c>
      <c r="D882" s="2" t="s">
        <v>12</v>
      </c>
      <c r="E882" s="2" t="s">
        <v>36</v>
      </c>
      <c r="F882" s="2" t="s">
        <v>49</v>
      </c>
      <c r="G882" s="3">
        <v>29892.803399999997</v>
      </c>
      <c r="H882" s="3">
        <v>29306.67</v>
      </c>
      <c r="I882" s="3">
        <v>888</v>
      </c>
    </row>
    <row r="883" spans="1:9" hidden="1" x14ac:dyDescent="0.25">
      <c r="A883" s="2">
        <v>2018</v>
      </c>
      <c r="B883" s="2" t="s">
        <v>27</v>
      </c>
      <c r="C883" s="2" t="s">
        <v>3</v>
      </c>
      <c r="D883" s="2" t="s">
        <v>12</v>
      </c>
      <c r="E883" s="2" t="s">
        <v>36</v>
      </c>
      <c r="F883" s="2" t="s">
        <v>51</v>
      </c>
      <c r="G883" s="3">
        <v>38184.619200000001</v>
      </c>
      <c r="H883" s="3">
        <v>44400.72</v>
      </c>
      <c r="I883" s="3">
        <v>400</v>
      </c>
    </row>
  </sheetData>
  <pageMargins left="0.7" right="0.7" top="0.75" bottom="0.75" header="0.3" footer="0.3"/>
  <pageSetup orientation="portrait" horizont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5"/>
  <sheetViews>
    <sheetView topLeftCell="E32" zoomScale="115" zoomScaleNormal="115" workbookViewId="0">
      <selection activeCell="J49" sqref="J49"/>
    </sheetView>
  </sheetViews>
  <sheetFormatPr defaultRowHeight="15" x14ac:dyDescent="0.25"/>
  <cols>
    <col min="2" max="2" width="22" customWidth="1"/>
    <col min="3" max="3" width="14.7109375" customWidth="1"/>
    <col min="4" max="4" width="14.42578125" customWidth="1"/>
    <col min="5" max="5" width="18.28515625" customWidth="1"/>
    <col min="6" max="6" width="17.5703125" bestFit="1" customWidth="1"/>
    <col min="10" max="10" width="17.28515625" customWidth="1"/>
    <col min="11" max="11" width="17.7109375" bestFit="1" customWidth="1"/>
    <col min="12" max="13" width="13.140625" bestFit="1" customWidth="1"/>
    <col min="14" max="14" width="11.5703125" bestFit="1" customWidth="1"/>
    <col min="15" max="15" width="12.42578125" bestFit="1" customWidth="1"/>
    <col min="16" max="16" width="10.5703125" customWidth="1"/>
    <col min="17" max="17" width="9.7109375" bestFit="1" customWidth="1"/>
    <col min="18" max="18" width="11.140625" bestFit="1" customWidth="1"/>
    <col min="20" max="20" width="22.28515625" customWidth="1"/>
    <col min="21" max="22" width="13.28515625" bestFit="1" customWidth="1"/>
    <col min="23" max="23" width="13.28515625" customWidth="1"/>
    <col min="25" max="25" width="14" bestFit="1" customWidth="1"/>
    <col min="26" max="26" width="14" customWidth="1"/>
  </cols>
  <sheetData>
    <row r="1" spans="1:23" x14ac:dyDescent="0.25">
      <c r="A1" s="6">
        <v>2</v>
      </c>
      <c r="B1" s="7"/>
      <c r="C1" s="7">
        <v>3</v>
      </c>
      <c r="D1" s="7"/>
      <c r="E1" s="7">
        <v>4</v>
      </c>
      <c r="F1" s="7"/>
      <c r="G1" s="7">
        <v>1</v>
      </c>
      <c r="J1" s="21" t="s">
        <v>69</v>
      </c>
      <c r="K1" t="str">
        <f>G2</f>
        <v>Sales</v>
      </c>
    </row>
    <row r="2" spans="1:23" x14ac:dyDescent="0.25">
      <c r="A2">
        <f>INDEX(yearslist,A1)</f>
        <v>2019</v>
      </c>
      <c r="C2" t="str">
        <f>INDEX(TerritoryList,C1)</f>
        <v>Delta</v>
      </c>
      <c r="E2" t="str">
        <f>INDEX(Product_CategoryList,E1)</f>
        <v>Software</v>
      </c>
      <c r="G2" t="str">
        <f>INDEX(KPIList,G1)</f>
        <v>Sales</v>
      </c>
      <c r="J2" s="21" t="s">
        <v>72</v>
      </c>
      <c r="K2">
        <f>A3</f>
        <v>2019</v>
      </c>
    </row>
    <row r="3" spans="1:23" x14ac:dyDescent="0.25">
      <c r="A3">
        <f>IF(A2="All","*",A2)</f>
        <v>2019</v>
      </c>
      <c r="B3" s="35" t="s">
        <v>101</v>
      </c>
      <c r="C3" t="str">
        <f>IF(C2="All","*",C2)</f>
        <v>Delta</v>
      </c>
      <c r="D3" s="35" t="s">
        <v>101</v>
      </c>
      <c r="E3" t="str">
        <f>IF(E2="All","*",E2)</f>
        <v>Software</v>
      </c>
      <c r="F3" s="35" t="s">
        <v>101</v>
      </c>
      <c r="J3" s="22" t="s">
        <v>0</v>
      </c>
      <c r="K3" t="str">
        <f>C3</f>
        <v>Delta</v>
      </c>
    </row>
    <row r="4" spans="1:23" x14ac:dyDescent="0.25">
      <c r="A4" s="5" t="s">
        <v>68</v>
      </c>
      <c r="B4" s="15" t="s">
        <v>29</v>
      </c>
      <c r="C4" s="5" t="s">
        <v>0</v>
      </c>
      <c r="D4" s="15" t="s">
        <v>30</v>
      </c>
      <c r="E4" s="5" t="s">
        <v>5</v>
      </c>
      <c r="F4" s="5"/>
      <c r="G4" s="5" t="s">
        <v>69</v>
      </c>
      <c r="J4" s="8" t="s">
        <v>5</v>
      </c>
      <c r="K4" t="str">
        <f>E3</f>
        <v>Software</v>
      </c>
    </row>
    <row r="5" spans="1:23" x14ac:dyDescent="0.25">
      <c r="A5" s="18">
        <v>2018</v>
      </c>
      <c r="B5" s="16" t="s">
        <v>56</v>
      </c>
      <c r="C5" s="19" t="s">
        <v>73</v>
      </c>
      <c r="D5" s="17" t="s">
        <v>73</v>
      </c>
      <c r="E5" s="19" t="s">
        <v>73</v>
      </c>
      <c r="F5" s="19"/>
      <c r="G5" s="18" t="s">
        <v>31</v>
      </c>
      <c r="J5" s="8"/>
      <c r="W5" s="43"/>
    </row>
    <row r="6" spans="1:23" x14ac:dyDescent="0.25">
      <c r="A6" s="18">
        <v>2019</v>
      </c>
      <c r="B6" s="16" t="s">
        <v>57</v>
      </c>
      <c r="C6" s="18" t="s">
        <v>1</v>
      </c>
      <c r="D6" s="16" t="s">
        <v>53</v>
      </c>
      <c r="E6" s="18" t="s">
        <v>34</v>
      </c>
      <c r="F6" s="18"/>
      <c r="G6" s="18" t="s">
        <v>70</v>
      </c>
      <c r="W6" s="43"/>
    </row>
    <row r="7" spans="1:23" x14ac:dyDescent="0.25">
      <c r="B7" s="16" t="s">
        <v>58</v>
      </c>
      <c r="C7" s="18" t="s">
        <v>2</v>
      </c>
      <c r="D7" s="16" t="s">
        <v>1</v>
      </c>
      <c r="E7" s="18" t="s">
        <v>33</v>
      </c>
      <c r="F7" s="18"/>
      <c r="G7" s="18" t="s">
        <v>71</v>
      </c>
      <c r="W7" s="43"/>
    </row>
    <row r="8" spans="1:23" x14ac:dyDescent="0.25">
      <c r="B8" s="16" t="s">
        <v>59</v>
      </c>
      <c r="C8" s="18" t="s">
        <v>3</v>
      </c>
      <c r="D8" s="16" t="s">
        <v>9</v>
      </c>
      <c r="E8" s="18" t="s">
        <v>36</v>
      </c>
      <c r="F8" s="18"/>
      <c r="J8" s="35" t="s">
        <v>82</v>
      </c>
      <c r="K8" s="35"/>
      <c r="T8" s="50" t="s">
        <v>100</v>
      </c>
      <c r="U8" s="50"/>
      <c r="V8" s="50"/>
      <c r="W8" s="44"/>
    </row>
    <row r="9" spans="1:23" x14ac:dyDescent="0.25">
      <c r="B9" s="16" t="s">
        <v>60</v>
      </c>
      <c r="C9" s="18" t="s">
        <v>4</v>
      </c>
      <c r="D9" s="16" t="s">
        <v>13</v>
      </c>
      <c r="E9" s="18" t="s">
        <v>35</v>
      </c>
      <c r="F9" s="18"/>
      <c r="J9" s="23" t="s">
        <v>83</v>
      </c>
      <c r="K9" s="23" t="s">
        <v>31</v>
      </c>
      <c r="L9" s="23" t="s">
        <v>84</v>
      </c>
      <c r="M9" s="23" t="s">
        <v>85</v>
      </c>
      <c r="N9" s="23" t="s">
        <v>86</v>
      </c>
      <c r="O9" s="23" t="s">
        <v>71</v>
      </c>
      <c r="P9" s="23" t="s">
        <v>88</v>
      </c>
      <c r="Q9" s="23" t="s">
        <v>54</v>
      </c>
      <c r="R9" s="23" t="s">
        <v>87</v>
      </c>
      <c r="T9" s="23" t="s">
        <v>29</v>
      </c>
      <c r="U9" t="str">
        <f>CHOOSE($G$1,K9,Q9,O9)</f>
        <v>Sales</v>
      </c>
      <c r="V9" t="str">
        <f>CHOOSE($G$1,L9,R9,P9)</f>
        <v>Sales LY</v>
      </c>
      <c r="W9" s="43"/>
    </row>
    <row r="10" spans="1:23" x14ac:dyDescent="0.25">
      <c r="B10" s="16" t="s">
        <v>61</v>
      </c>
      <c r="D10" s="16" t="s">
        <v>11</v>
      </c>
      <c r="F10" s="18"/>
      <c r="J10" t="s">
        <v>56</v>
      </c>
      <c r="K10" s="26">
        <f>SUMIFS(Table14[Sales],Table14[Year],Calculation!$K$2,Table14[Territory],Calculation!$K$3,Table14[Product Category],Calculation!$K$4,Table14[Month],Calculation!$J10)</f>
        <v>186911.095</v>
      </c>
      <c r="L10" s="26">
        <f>SUMIFS(Table14[Sales],Table14[Year],Calculation!$K$2-1,Table14[Territory],Calculation!$K$3,Table14[Product Category],Calculation!$K$4,Table14[Month],Calculation!$J10)</f>
        <v>133375.44</v>
      </c>
      <c r="M10" s="26">
        <f>SUMIFS(Table14[COGS],Table14[Year],Calculation!$K$2,Table14[Territory],Calculation!$K$3,Table14[Product Category],Calculation!$K$4,Table14[Month],Calculation!$J10)</f>
        <v>171019.17804999999</v>
      </c>
      <c r="N10" s="26">
        <f>SUMIFS(Table14[COGS],Table14[Year],Calculation!$K$2-1,Table14[Territory],Calculation!$K$3,Table14[Product Category],Calculation!$K$4,Table14[Month],Calculation!$J10)</f>
        <v>135679.19759999998</v>
      </c>
      <c r="O10" s="26">
        <f>K10-M10</f>
        <v>15891.916950000013</v>
      </c>
      <c r="P10" s="26">
        <f>L10-N10</f>
        <v>-2303.7575999999826</v>
      </c>
      <c r="Q10" s="26">
        <f>SUMIFS(Table14[Qty],Table14[Year],Calculation!$K$2,Table14[Territory],Calculation!$K$3,Table14[Product Category],Calculation!$K$4,Table14[Month],Calculation!$J10)</f>
        <v>1610</v>
      </c>
      <c r="R10" s="25">
        <f>SUMIFS(Table14[Qty],Table14[Year],Calculation!$K$2-1,Table14[Territory],Calculation!$K$3,Table14[Product Category],Calculation!$K$4,Table14[Month],Calculation!$J10)</f>
        <v>275</v>
      </c>
      <c r="T10" t="str">
        <f>J10</f>
        <v>jan</v>
      </c>
      <c r="U10" s="26">
        <f t="shared" ref="U10:U21" si="0">CHOOSE($G$1,K10,Q10,O10)</f>
        <v>186911.095</v>
      </c>
      <c r="V10" s="26">
        <f t="shared" ref="V10:V21" si="1">CHOOSE($G$1,L10,R10,P10)</f>
        <v>133375.44</v>
      </c>
      <c r="W10" s="45"/>
    </row>
    <row r="11" spans="1:23" x14ac:dyDescent="0.25">
      <c r="B11" s="16" t="s">
        <v>62</v>
      </c>
      <c r="D11" s="16" t="s">
        <v>12</v>
      </c>
      <c r="F11" s="18"/>
      <c r="J11" t="s">
        <v>57</v>
      </c>
      <c r="K11" s="26">
        <f>SUMIFS(Table14[Sales],Table14[Year],Calculation!$K$2,Table14[Territory],Calculation!$K$3,Table14[Product Category],Calculation!$K$4,Table14[Month],Calculation!$J11)</f>
        <v>79070.97</v>
      </c>
      <c r="L11" s="26">
        <f>SUMIFS(Table14[Sales],Table14[Year],Calculation!$K$2-1,Table14[Territory],Calculation!$K$3,Table14[Product Category],Calculation!$K$4,Table14[Month],Calculation!$J11)</f>
        <v>44400.72</v>
      </c>
      <c r="M11" s="26">
        <f>SUMIFS(Table14[COGS],Table14[Year],Calculation!$K$2,Table14[Territory],Calculation!$K$3,Table14[Product Category],Calculation!$K$4,Table14[Month],Calculation!$J11)</f>
        <v>81292.322850000011</v>
      </c>
      <c r="N11" s="26">
        <f>SUMIFS(Table14[COGS],Table14[Year],Calculation!$K$2-1,Table14[Territory],Calculation!$K$3,Table14[Product Category],Calculation!$K$4,Table14[Month],Calculation!$J11)</f>
        <v>36852.597600000001</v>
      </c>
      <c r="O11" s="26">
        <f t="shared" ref="O11:O21" si="2">K11-M11</f>
        <v>-2221.3528500000102</v>
      </c>
      <c r="P11" s="26">
        <f t="shared" ref="P11:P21" si="3">L11-N11</f>
        <v>7548.1224000000002</v>
      </c>
      <c r="Q11" s="26">
        <f>SUMIFS(Table14[Qty],Table14[Year],Calculation!$K$2,Table14[Territory],Calculation!$K$3,Table14[Product Category],Calculation!$K$4,Table14[Month],Calculation!$J11)</f>
        <v>570</v>
      </c>
      <c r="R11" s="25">
        <f>SUMIFS(Table14[Qty],Table14[Year],Calculation!$K$2-1,Table14[Territory],Calculation!$K$3,Table14[Product Category],Calculation!$K$4,Table14[Month],Calculation!$J11)</f>
        <v>400</v>
      </c>
      <c r="T11" t="str">
        <f t="shared" ref="T11:T22" si="4">J11</f>
        <v>feb</v>
      </c>
      <c r="U11" s="26">
        <f t="shared" si="0"/>
        <v>79070.97</v>
      </c>
      <c r="V11" s="26">
        <f t="shared" si="1"/>
        <v>44400.72</v>
      </c>
      <c r="W11" s="45"/>
    </row>
    <row r="12" spans="1:23" x14ac:dyDescent="0.25">
      <c r="B12" s="16" t="s">
        <v>63</v>
      </c>
      <c r="D12" s="16" t="s">
        <v>7</v>
      </c>
      <c r="F12" s="18"/>
      <c r="J12" t="s">
        <v>58</v>
      </c>
      <c r="K12" s="26">
        <f>SUMIFS(Table14[Sales],Table14[Year],Calculation!$K$2,Table14[Territory],Calculation!$K$3,Table14[Product Category],Calculation!$K$4,Table14[Month],Calculation!$J12)</f>
        <v>114559.42499999999</v>
      </c>
      <c r="L12" s="26">
        <f>SUMIFS(Table14[Sales],Table14[Year],Calculation!$K$2-1,Table14[Territory],Calculation!$K$3,Table14[Product Category],Calculation!$K$4,Table14[Month],Calculation!$J12)</f>
        <v>269571.7</v>
      </c>
      <c r="M12" s="26">
        <f>SUMIFS(Table14[COGS],Table14[Year],Calculation!$K$2,Table14[Territory],Calculation!$K$3,Table14[Product Category],Calculation!$K$4,Table14[Month],Calculation!$J12)</f>
        <v>104028.74665</v>
      </c>
      <c r="N12" s="26">
        <f>SUMIFS(Table14[COGS],Table14[Year],Calculation!$K$2-1,Table14[Territory],Calculation!$K$3,Table14[Product Category],Calculation!$K$4,Table14[Month],Calculation!$J12)</f>
        <v>235986.07300000003</v>
      </c>
      <c r="O12" s="26">
        <f t="shared" si="2"/>
        <v>10530.678349999987</v>
      </c>
      <c r="P12" s="26">
        <f t="shared" si="3"/>
        <v>33585.626999999979</v>
      </c>
      <c r="Q12" s="26">
        <f>SUMIFS(Table14[Qty],Table14[Year],Calculation!$K$2,Table14[Territory],Calculation!$K$3,Table14[Product Category],Calculation!$K$4,Table14[Month],Calculation!$J12)</f>
        <v>1676</v>
      </c>
      <c r="R12" s="25">
        <f>SUMIFS(Table14[Qty],Table14[Year],Calculation!$K$2-1,Table14[Territory],Calculation!$K$3,Table14[Product Category],Calculation!$K$4,Table14[Month],Calculation!$J12)</f>
        <v>4265</v>
      </c>
      <c r="T12" t="str">
        <f t="shared" si="4"/>
        <v>mar</v>
      </c>
      <c r="U12" s="26">
        <f t="shared" si="0"/>
        <v>114559.42499999999</v>
      </c>
      <c r="V12" s="26">
        <f t="shared" si="1"/>
        <v>269571.7</v>
      </c>
      <c r="W12" s="45"/>
    </row>
    <row r="13" spans="1:23" x14ac:dyDescent="0.25">
      <c r="B13" s="16" t="s">
        <v>64</v>
      </c>
      <c r="D13" s="16" t="s">
        <v>17</v>
      </c>
      <c r="F13" s="18"/>
      <c r="J13" t="s">
        <v>59</v>
      </c>
      <c r="K13" s="26">
        <f>SUMIFS(Table14[Sales],Table14[Year],Calculation!$K$2,Table14[Territory],Calculation!$K$3,Table14[Product Category],Calculation!$K$4,Table14[Month],Calculation!$J13)</f>
        <v>170588.46</v>
      </c>
      <c r="L13" s="26">
        <f>SUMIFS(Table14[Sales],Table14[Year],Calculation!$K$2-1,Table14[Territory],Calculation!$K$3,Table14[Product Category],Calculation!$K$4,Table14[Month],Calculation!$J13)</f>
        <v>76510.650000000009</v>
      </c>
      <c r="M13" s="26">
        <f>SUMIFS(Table14[COGS],Table14[Year],Calculation!$K$2,Table14[Territory],Calculation!$K$3,Table14[Product Category],Calculation!$K$4,Table14[Month],Calculation!$J13)</f>
        <v>155405.52960000001</v>
      </c>
      <c r="N13" s="26">
        <f>SUMIFS(Table14[COGS],Table14[Year],Calculation!$K$2-1,Table14[Territory],Calculation!$K$3,Table14[Product Category],Calculation!$K$4,Table14[Month],Calculation!$J13)</f>
        <v>69716.6253</v>
      </c>
      <c r="O13" s="26">
        <f t="shared" si="2"/>
        <v>15182.930399999983</v>
      </c>
      <c r="P13" s="26">
        <f t="shared" si="3"/>
        <v>6794.024700000009</v>
      </c>
      <c r="Q13" s="26">
        <f>SUMIFS(Table14[Qty],Table14[Year],Calculation!$K$2,Table14[Territory],Calculation!$K$3,Table14[Product Category],Calculation!$K$4,Table14[Month],Calculation!$J13)</f>
        <v>1038</v>
      </c>
      <c r="R13" s="25">
        <f>SUMIFS(Table14[Qty],Table14[Year],Calculation!$K$2-1,Table14[Territory],Calculation!$K$3,Table14[Product Category],Calculation!$K$4,Table14[Month],Calculation!$J13)</f>
        <v>510</v>
      </c>
      <c r="T13" t="str">
        <f t="shared" si="4"/>
        <v>apr</v>
      </c>
      <c r="U13" s="26">
        <f>CHOOSE($G$1,K13,Q13,O13)</f>
        <v>170588.46</v>
      </c>
      <c r="V13" s="26">
        <f t="shared" si="1"/>
        <v>76510.650000000009</v>
      </c>
      <c r="W13" s="45"/>
    </row>
    <row r="14" spans="1:23" x14ac:dyDescent="0.25">
      <c r="B14" s="16" t="s">
        <v>65</v>
      </c>
      <c r="D14" s="16" t="s">
        <v>15</v>
      </c>
      <c r="F14" s="18"/>
      <c r="J14" t="s">
        <v>60</v>
      </c>
      <c r="K14" s="26">
        <f>SUMIFS(Table14[Sales],Table14[Year],Calculation!$K$2,Table14[Territory],Calculation!$K$3,Table14[Product Category],Calculation!$K$4,Table14[Month],Calculation!$J14)</f>
        <v>79879.914999999994</v>
      </c>
      <c r="L14" s="26">
        <f>SUMIFS(Table14[Sales],Table14[Year],Calculation!$K$2-1,Table14[Territory],Calculation!$K$3,Table14[Product Category],Calculation!$K$4,Table14[Month],Calculation!$J14)</f>
        <v>0</v>
      </c>
      <c r="M14" s="26">
        <f>SUMIFS(Table14[COGS],Table14[Year],Calculation!$K$2,Table14[Territory],Calculation!$K$3,Table14[Product Category],Calculation!$K$4,Table14[Month],Calculation!$J14)</f>
        <v>71220.385149999987</v>
      </c>
      <c r="N14" s="26">
        <f>SUMIFS(Table14[COGS],Table14[Year],Calculation!$K$2-1,Table14[Territory],Calculation!$K$3,Table14[Product Category],Calculation!$K$4,Table14[Month],Calculation!$J14)</f>
        <v>0</v>
      </c>
      <c r="O14" s="26">
        <f t="shared" si="2"/>
        <v>8659.5298500000063</v>
      </c>
      <c r="P14" s="26">
        <f t="shared" si="3"/>
        <v>0</v>
      </c>
      <c r="Q14" s="26">
        <f>SUMIFS(Table14[Qty],Table14[Year],Calculation!$K$2,Table14[Territory],Calculation!$K$3,Table14[Product Category],Calculation!$K$4,Table14[Month],Calculation!$J14)</f>
        <v>1755</v>
      </c>
      <c r="R14" s="25">
        <f>SUMIFS(Table14[Qty],Table14[Year],Calculation!$K$2-1,Table14[Territory],Calculation!$K$3,Table14[Product Category],Calculation!$K$4,Table14[Month],Calculation!$J14)</f>
        <v>0</v>
      </c>
      <c r="T14" t="str">
        <f t="shared" si="4"/>
        <v>may</v>
      </c>
      <c r="U14" s="26">
        <f t="shared" si="0"/>
        <v>79879.914999999994</v>
      </c>
      <c r="V14" s="26">
        <f t="shared" si="1"/>
        <v>0</v>
      </c>
      <c r="W14" s="45"/>
    </row>
    <row r="15" spans="1:23" x14ac:dyDescent="0.25">
      <c r="B15" s="16" t="s">
        <v>66</v>
      </c>
      <c r="D15" s="16" t="s">
        <v>10</v>
      </c>
      <c r="F15" s="18"/>
      <c r="J15" t="s">
        <v>61</v>
      </c>
      <c r="K15" s="26">
        <f>SUMIFS(Table14[Sales],Table14[Year],Calculation!$K$2,Table14[Territory],Calculation!$K$3,Table14[Product Category],Calculation!$K$4,Table14[Month],Calculation!$J15)</f>
        <v>77889.819999999992</v>
      </c>
      <c r="L15" s="26">
        <f>SUMIFS(Table14[Sales],Table14[Year],Calculation!$K$2-1,Table14[Territory],Calculation!$K$3,Table14[Product Category],Calculation!$K$4,Table14[Month],Calculation!$J15)</f>
        <v>79085.899999999994</v>
      </c>
      <c r="M15" s="26">
        <f>SUMIFS(Table14[COGS],Table14[Year],Calculation!$K$2,Table14[Territory],Calculation!$K$3,Table14[Product Category],Calculation!$K$4,Table14[Month],Calculation!$J15)</f>
        <v>70635.679600000003</v>
      </c>
      <c r="N15" s="26">
        <f>SUMIFS(Table14[COGS],Table14[Year],Calculation!$K$2-1,Table14[Territory],Calculation!$K$3,Table14[Product Category],Calculation!$K$4,Table14[Month],Calculation!$J15)</f>
        <v>76129.638999999996</v>
      </c>
      <c r="O15" s="26">
        <f t="shared" si="2"/>
        <v>7254.1403999999893</v>
      </c>
      <c r="P15" s="26">
        <f t="shared" si="3"/>
        <v>2956.2609999999986</v>
      </c>
      <c r="Q15" s="26">
        <f>SUMIFS(Table14[Qty],Table14[Year],Calculation!$K$2,Table14[Territory],Calculation!$K$3,Table14[Product Category],Calculation!$K$4,Table14[Month],Calculation!$J15)</f>
        <v>490</v>
      </c>
      <c r="R15" s="25">
        <f>SUMIFS(Table14[Qty],Table14[Year],Calculation!$K$2-1,Table14[Territory],Calculation!$K$3,Table14[Product Category],Calculation!$K$4,Table14[Month],Calculation!$J15)</f>
        <v>985</v>
      </c>
      <c r="T15" t="str">
        <f>J15</f>
        <v>jun</v>
      </c>
      <c r="U15" s="26">
        <f t="shared" si="0"/>
        <v>77889.819999999992</v>
      </c>
      <c r="V15" s="26">
        <f t="shared" si="1"/>
        <v>79085.899999999994</v>
      </c>
      <c r="W15" s="45"/>
    </row>
    <row r="16" spans="1:23" x14ac:dyDescent="0.25">
      <c r="B16" s="14" t="s">
        <v>67</v>
      </c>
      <c r="D16" s="16" t="s">
        <v>8</v>
      </c>
      <c r="F16" s="18"/>
      <c r="J16" t="s">
        <v>62</v>
      </c>
      <c r="K16" s="26">
        <f>SUMIFS(Table14[Sales],Table14[Year],Calculation!$K$2,Table14[Territory],Calculation!$K$3,Table14[Product Category],Calculation!$K$4,Table14[Month],Calculation!$J16)</f>
        <v>24907.885000000002</v>
      </c>
      <c r="L16" s="26">
        <f>SUMIFS(Table14[Sales],Table14[Year],Calculation!$K$2-1,Table14[Territory],Calculation!$K$3,Table14[Product Category],Calculation!$K$4,Table14[Month],Calculation!$J16)</f>
        <v>189901.2</v>
      </c>
      <c r="M16" s="26">
        <f>SUMIFS(Table14[COGS],Table14[Year],Calculation!$K$2,Table14[Territory],Calculation!$K$3,Table14[Product Category],Calculation!$K$4,Table14[Month],Calculation!$J16)</f>
        <v>22762.071649999998</v>
      </c>
      <c r="N16" s="26">
        <f>SUMIFS(Table14[COGS],Table14[Year],Calculation!$K$2-1,Table14[Territory],Calculation!$K$3,Table14[Product Category],Calculation!$K$4,Table14[Month],Calculation!$J16)</f>
        <v>188248.1544</v>
      </c>
      <c r="O16" s="26">
        <f t="shared" si="2"/>
        <v>2145.813350000004</v>
      </c>
      <c r="P16" s="26">
        <f t="shared" si="3"/>
        <v>1653.0456000000122</v>
      </c>
      <c r="Q16" s="26">
        <f>SUMIFS(Table14[Qty],Table14[Year],Calculation!$K$2,Table14[Territory],Calculation!$K$3,Table14[Product Category],Calculation!$K$4,Table14[Month],Calculation!$J16)</f>
        <v>646</v>
      </c>
      <c r="R16" s="25">
        <f>SUMIFS(Table14[Qty],Table14[Year],Calculation!$K$2-1,Table14[Territory],Calculation!$K$3,Table14[Product Category],Calculation!$K$4,Table14[Month],Calculation!$J16)</f>
        <v>700</v>
      </c>
      <c r="T16" t="str">
        <f t="shared" si="4"/>
        <v>jul</v>
      </c>
      <c r="U16" s="26">
        <f t="shared" si="0"/>
        <v>24907.885000000002</v>
      </c>
      <c r="V16" s="26">
        <f t="shared" si="1"/>
        <v>189901.2</v>
      </c>
      <c r="W16" s="45"/>
    </row>
    <row r="17" spans="2:23" x14ac:dyDescent="0.25">
      <c r="D17" s="14" t="s">
        <v>19</v>
      </c>
      <c r="F17" s="18"/>
      <c r="J17" t="s">
        <v>63</v>
      </c>
      <c r="K17" s="26">
        <f>SUMIFS(Table14[Sales],Table14[Year],Calculation!$K$2,Table14[Territory],Calculation!$K$3,Table14[Product Category],Calculation!$K$4,Table14[Month],Calculation!$J17)</f>
        <v>48444.869999999995</v>
      </c>
      <c r="L17" s="26">
        <f>SUMIFS(Table14[Sales],Table14[Year],Calculation!$K$2-1,Table14[Territory],Calculation!$K$3,Table14[Product Category],Calculation!$K$4,Table14[Month],Calculation!$J17)</f>
        <v>52321.440000000002</v>
      </c>
      <c r="M17" s="26">
        <f>SUMIFS(Table14[COGS],Table14[Year],Calculation!$K$2,Table14[Territory],Calculation!$K$3,Table14[Product Category],Calculation!$K$4,Table14[Month],Calculation!$J17)</f>
        <v>41499.713099999994</v>
      </c>
      <c r="N17" s="26">
        <f>SUMIFS(Table14[COGS],Table14[Year],Calculation!$K$2-1,Table14[Territory],Calculation!$K$3,Table14[Product Category],Calculation!$K$4,Table14[Month],Calculation!$J17)</f>
        <v>44662.874400000001</v>
      </c>
      <c r="O17" s="26">
        <f t="shared" si="2"/>
        <v>6945.1569000000018</v>
      </c>
      <c r="P17" s="26">
        <f t="shared" si="3"/>
        <v>7658.5656000000017</v>
      </c>
      <c r="Q17" s="26">
        <f>SUMIFS(Table14[Qty],Table14[Year],Calculation!$K$2,Table14[Territory],Calculation!$K$3,Table14[Product Category],Calculation!$K$4,Table14[Month],Calculation!$J17)</f>
        <v>365</v>
      </c>
      <c r="R17" s="25">
        <f>SUMIFS(Table14[Qty],Table14[Year],Calculation!$K$2-1,Table14[Territory],Calculation!$K$3,Table14[Product Category],Calculation!$K$4,Table14[Month],Calculation!$J17)</f>
        <v>640</v>
      </c>
      <c r="T17" t="str">
        <f t="shared" si="4"/>
        <v>aug</v>
      </c>
      <c r="U17" s="26">
        <f t="shared" si="0"/>
        <v>48444.869999999995</v>
      </c>
      <c r="V17" s="26">
        <f>CHOOSE($G$1,L17,R17,P17)</f>
        <v>52321.440000000002</v>
      </c>
      <c r="W17" s="45"/>
    </row>
    <row r="18" spans="2:23" x14ac:dyDescent="0.25">
      <c r="F18" s="18"/>
      <c r="J18" t="s">
        <v>64</v>
      </c>
      <c r="K18" s="26">
        <f>SUMIFS(Table14[Sales],Table14[Year],Calculation!$K$2,Table14[Territory],Calculation!$K$3,Table14[Product Category],Calculation!$K$4,Table14[Month],Calculation!$J18)</f>
        <v>168869.68500000003</v>
      </c>
      <c r="L18" s="26">
        <f>SUMIFS(Table14[Sales],Table14[Year],Calculation!$K$2-1,Table14[Territory],Calculation!$K$3,Table14[Product Category],Calculation!$K$4,Table14[Month],Calculation!$J18)</f>
        <v>161221.77000000002</v>
      </c>
      <c r="M18" s="26">
        <f>SUMIFS(Table14[COGS],Table14[Year],Calculation!$K$2,Table14[Territory],Calculation!$K$3,Table14[Product Category],Calculation!$K$4,Table14[Month],Calculation!$J18)</f>
        <v>170464.20135000002</v>
      </c>
      <c r="N18" s="26">
        <f>SUMIFS(Table14[COGS],Table14[Year],Calculation!$K$2-1,Table14[Territory],Calculation!$K$3,Table14[Product Category],Calculation!$K$4,Table14[Month],Calculation!$J18)</f>
        <v>159976.34470000002</v>
      </c>
      <c r="O18" s="26">
        <f t="shared" si="2"/>
        <v>-1594.5163499999908</v>
      </c>
      <c r="P18" s="26">
        <f t="shared" si="3"/>
        <v>1245.4253000000026</v>
      </c>
      <c r="Q18" s="26">
        <f>SUMIFS(Table14[Qty],Table14[Year],Calculation!$K$2,Table14[Territory],Calculation!$K$3,Table14[Product Category],Calculation!$K$4,Table14[Month],Calculation!$J18)</f>
        <v>1318</v>
      </c>
      <c r="R18" s="25">
        <f>SUMIFS(Table14[Qty],Table14[Year],Calculation!$K$2-1,Table14[Territory],Calculation!$K$3,Table14[Product Category],Calculation!$K$4,Table14[Month],Calculation!$J18)</f>
        <v>1420</v>
      </c>
      <c r="T18" t="str">
        <f t="shared" si="4"/>
        <v>sep</v>
      </c>
      <c r="U18" s="26">
        <f t="shared" si="0"/>
        <v>168869.68500000003</v>
      </c>
      <c r="V18" s="26">
        <f t="shared" si="1"/>
        <v>161221.77000000002</v>
      </c>
      <c r="W18" s="45"/>
    </row>
    <row r="19" spans="2:23" x14ac:dyDescent="0.25">
      <c r="F19" s="18"/>
      <c r="J19" t="s">
        <v>65</v>
      </c>
      <c r="K19" s="26">
        <f>SUMIFS(Table14[Sales],Table14[Year],Calculation!$K$2,Table14[Territory],Calculation!$K$3,Table14[Product Category],Calculation!$K$4,Table14[Month],Calculation!$J19)</f>
        <v>218616.32666666666</v>
      </c>
      <c r="L19" s="26">
        <f>SUMIFS(Table14[Sales],Table14[Year],Calculation!$K$2-1,Table14[Territory],Calculation!$K$3,Table14[Product Category],Calculation!$K$4,Table14[Month],Calculation!$J19)</f>
        <v>0</v>
      </c>
      <c r="M19" s="26">
        <f>SUMIFS(Table14[COGS],Table14[Year],Calculation!$K$2,Table14[Territory],Calculation!$K$3,Table14[Product Category],Calculation!$K$4,Table14[Month],Calculation!$J19)</f>
        <v>199882.69826666667</v>
      </c>
      <c r="N19" s="26">
        <f>SUMIFS(Table14[COGS],Table14[Year],Calculation!$K$2-1,Table14[Territory],Calculation!$K$3,Table14[Product Category],Calculation!$K$4,Table14[Month],Calculation!$J19)</f>
        <v>0</v>
      </c>
      <c r="O19" s="26">
        <f t="shared" si="2"/>
        <v>18733.628399999987</v>
      </c>
      <c r="P19" s="26">
        <f t="shared" si="3"/>
        <v>0</v>
      </c>
      <c r="Q19" s="26">
        <f>SUMIFS(Table14[Qty],Table14[Year],Calculation!$K$2,Table14[Territory],Calculation!$K$3,Table14[Product Category],Calculation!$K$4,Table14[Month],Calculation!$J19)</f>
        <v>1549</v>
      </c>
      <c r="R19" s="25">
        <f>SUMIFS(Table14[Qty],Table14[Year],Calculation!$K$2-1,Table14[Territory],Calculation!$K$3,Table14[Product Category],Calculation!$K$4,Table14[Month],Calculation!$J19)</f>
        <v>0</v>
      </c>
      <c r="T19" t="str">
        <f t="shared" si="4"/>
        <v>oct</v>
      </c>
      <c r="U19" s="26">
        <f t="shared" si="0"/>
        <v>218616.32666666666</v>
      </c>
      <c r="V19" s="26">
        <f t="shared" si="1"/>
        <v>0</v>
      </c>
      <c r="W19" s="45"/>
    </row>
    <row r="20" spans="2:23" x14ac:dyDescent="0.25">
      <c r="F20" s="18"/>
      <c r="J20" t="s">
        <v>66</v>
      </c>
      <c r="K20" s="26">
        <f>SUMIFS(Table14[Sales],Table14[Year],Calculation!$K$2,Table14[Territory],Calculation!$K$3,Table14[Product Category],Calculation!$K$4,Table14[Month],Calculation!$J20)</f>
        <v>105881.05416666668</v>
      </c>
      <c r="L20" s="26">
        <f>SUMIFS(Table14[Sales],Table14[Year],Calculation!$K$2-1,Table14[Territory],Calculation!$K$3,Table14[Product Category],Calculation!$K$4,Table14[Month],Calculation!$J20)</f>
        <v>77701.260000000009</v>
      </c>
      <c r="M20" s="26">
        <f>SUMIFS(Table14[COGS],Table14[Year],Calculation!$K$2,Table14[Territory],Calculation!$K$3,Table14[Product Category],Calculation!$K$4,Table14[Month],Calculation!$J20)</f>
        <v>102077.26989166668</v>
      </c>
      <c r="N20" s="26">
        <f>SUMIFS(Table14[COGS],Table14[Year],Calculation!$K$2-1,Table14[Territory],Calculation!$K$3,Table14[Product Category],Calculation!$K$4,Table14[Month],Calculation!$J20)</f>
        <v>72817.180800000002</v>
      </c>
      <c r="O20" s="26">
        <f t="shared" si="2"/>
        <v>3803.7842749999982</v>
      </c>
      <c r="P20" s="26">
        <f t="shared" si="3"/>
        <v>4884.0792000000074</v>
      </c>
      <c r="Q20" s="26">
        <f>SUMIFS(Table14[Qty],Table14[Year],Calculation!$K$2,Table14[Territory],Calculation!$K$3,Table14[Product Category],Calculation!$K$4,Table14[Month],Calculation!$J20)</f>
        <v>750</v>
      </c>
      <c r="R20" s="25">
        <f>SUMIFS(Table14[Qty],Table14[Year],Calculation!$K$2-1,Table14[Territory],Calculation!$K$3,Table14[Product Category],Calculation!$K$4,Table14[Month],Calculation!$J20)</f>
        <v>700</v>
      </c>
      <c r="T20" t="str">
        <f t="shared" si="4"/>
        <v>nov</v>
      </c>
      <c r="U20" s="26">
        <f t="shared" si="0"/>
        <v>105881.05416666668</v>
      </c>
      <c r="V20" s="26">
        <f t="shared" si="1"/>
        <v>77701.260000000009</v>
      </c>
      <c r="W20" s="45"/>
    </row>
    <row r="21" spans="2:23" x14ac:dyDescent="0.25">
      <c r="F21" s="18"/>
      <c r="J21" t="s">
        <v>67</v>
      </c>
      <c r="K21" s="26">
        <f>SUMIFS(Table14[Sales],Table14[Year],Calculation!$K$2,Table14[Territory],Calculation!$K$3,Table14[Product Category],Calculation!$K$4,Table14[Month],Calculation!$J21)</f>
        <v>86838.36</v>
      </c>
      <c r="L21" s="26">
        <f>SUMIFS(Table14[Sales],Table14[Year],Calculation!$K$2-1,Table14[Territory],Calculation!$K$3,Table14[Product Category],Calculation!$K$4,Table14[Month],Calculation!$J21)</f>
        <v>154066.21999999997</v>
      </c>
      <c r="M21" s="26">
        <f>SUMIFS(Table14[COGS],Table14[Year],Calculation!$K$2,Table14[Territory],Calculation!$K$3,Table14[Product Category],Calculation!$K$4,Table14[Month],Calculation!$J21)</f>
        <v>78076.000800000009</v>
      </c>
      <c r="N21" s="26">
        <f>SUMIFS(Table14[COGS],Table14[Year],Calculation!$K$2-1,Table14[Territory],Calculation!$K$3,Table14[Product Category],Calculation!$K$4,Table14[Month],Calculation!$J21)</f>
        <v>146898.12120000002</v>
      </c>
      <c r="O21" s="26">
        <f t="shared" si="2"/>
        <v>8762.3591999999917</v>
      </c>
      <c r="P21" s="26">
        <f t="shared" si="3"/>
        <v>7168.0987999999488</v>
      </c>
      <c r="Q21" s="26">
        <f>SUMIFS(Table14[Qty],Table14[Year],Calculation!$K$2,Table14[Territory],Calculation!$K$3,Table14[Product Category],Calculation!$K$4,Table14[Month],Calculation!$J21)</f>
        <v>488</v>
      </c>
      <c r="R21" s="25">
        <f>SUMIFS(Table14[Qty],Table14[Year],Calculation!$K$2-1,Table14[Territory],Calculation!$K$3,Table14[Product Category],Calculation!$K$4,Table14[Month],Calculation!$J21)</f>
        <v>1125</v>
      </c>
      <c r="T21" t="str">
        <f t="shared" si="4"/>
        <v>dec</v>
      </c>
      <c r="U21" s="26">
        <f t="shared" si="0"/>
        <v>86838.36</v>
      </c>
      <c r="V21" s="26">
        <f t="shared" si="1"/>
        <v>154066.21999999997</v>
      </c>
      <c r="W21" s="45"/>
    </row>
    <row r="22" spans="2:23" x14ac:dyDescent="0.25">
      <c r="J22" t="s">
        <v>90</v>
      </c>
      <c r="K22" s="27">
        <f>SUM(K10:K21)</f>
        <v>1362457.8658333335</v>
      </c>
      <c r="L22" s="27">
        <f t="shared" ref="L22:R22" si="5">SUM(L10:L21)</f>
        <v>1238156.3</v>
      </c>
      <c r="M22" s="27">
        <f t="shared" si="5"/>
        <v>1268363.7969583333</v>
      </c>
      <c r="N22" s="27">
        <f t="shared" si="5"/>
        <v>1166966.808</v>
      </c>
      <c r="O22" s="27">
        <f t="shared" si="5"/>
        <v>94094.068874999968</v>
      </c>
      <c r="P22" s="27">
        <f t="shared" si="5"/>
        <v>71189.491999999969</v>
      </c>
      <c r="Q22" s="27">
        <f t="shared" si="5"/>
        <v>12255</v>
      </c>
      <c r="R22" s="27">
        <f t="shared" si="5"/>
        <v>11020</v>
      </c>
      <c r="T22" t="str">
        <f t="shared" si="4"/>
        <v>Total</v>
      </c>
      <c r="W22" s="43"/>
    </row>
    <row r="23" spans="2:23" x14ac:dyDescent="0.25">
      <c r="B23" t="s">
        <v>81</v>
      </c>
      <c r="J23" t="s">
        <v>91</v>
      </c>
      <c r="K23" s="28">
        <f>(K22-L22)/L22</f>
        <v>0.10039246727843117</v>
      </c>
      <c r="M23" s="28"/>
      <c r="O23" s="28">
        <f>(O22-P22)/P22</f>
        <v>0.32174097934285034</v>
      </c>
      <c r="Q23" s="28">
        <f>(Q22-R22)/R22</f>
        <v>0.11206896551724138</v>
      </c>
      <c r="T23" s="35" t="s">
        <v>89</v>
      </c>
      <c r="U23" s="35"/>
      <c r="V23" s="35"/>
      <c r="W23" s="43"/>
    </row>
    <row r="24" spans="2:23" x14ac:dyDescent="0.25">
      <c r="B24" t="s">
        <v>74</v>
      </c>
      <c r="W24" s="43"/>
    </row>
    <row r="25" spans="2:23" x14ac:dyDescent="0.25">
      <c r="B25" t="s">
        <v>75</v>
      </c>
      <c r="W25" s="43"/>
    </row>
    <row r="26" spans="2:23" x14ac:dyDescent="0.25">
      <c r="B26" t="s">
        <v>76</v>
      </c>
      <c r="W26" s="43"/>
    </row>
    <row r="27" spans="2:23" x14ac:dyDescent="0.25">
      <c r="B27" t="s">
        <v>77</v>
      </c>
      <c r="W27" s="43"/>
    </row>
    <row r="28" spans="2:23" x14ac:dyDescent="0.25">
      <c r="B28" t="s">
        <v>78</v>
      </c>
      <c r="W28" s="43"/>
    </row>
    <row r="29" spans="2:23" x14ac:dyDescent="0.25">
      <c r="B29" t="s">
        <v>79</v>
      </c>
      <c r="W29" s="43"/>
    </row>
    <row r="30" spans="2:23" x14ac:dyDescent="0.25">
      <c r="B30" t="s">
        <v>80</v>
      </c>
      <c r="W30" s="43"/>
    </row>
    <row r="32" spans="2:23" s="34" customFormat="1" x14ac:dyDescent="0.25"/>
    <row r="33" spans="2:56" x14ac:dyDescent="0.25">
      <c r="B33" s="50" t="s">
        <v>98</v>
      </c>
      <c r="C33" s="50"/>
      <c r="D33" s="50"/>
      <c r="E33" s="50"/>
      <c r="F33" s="50"/>
      <c r="K33" s="50" t="s">
        <v>97</v>
      </c>
      <c r="L33" s="50"/>
      <c r="M33" s="50"/>
      <c r="N33" s="50"/>
      <c r="O33" s="50"/>
      <c r="P33" s="50"/>
      <c r="Q33" s="50"/>
      <c r="R33" s="50"/>
      <c r="T33" s="50" t="s">
        <v>96</v>
      </c>
      <c r="U33" s="50"/>
      <c r="V33" s="50"/>
      <c r="W33" s="44"/>
    </row>
    <row r="34" spans="2:56" x14ac:dyDescent="0.25">
      <c r="B34" t="s">
        <v>73</v>
      </c>
      <c r="C34" s="16" t="s">
        <v>34</v>
      </c>
      <c r="D34" s="16" t="s">
        <v>33</v>
      </c>
      <c r="E34" s="16" t="s">
        <v>36</v>
      </c>
      <c r="F34" s="14" t="s">
        <v>35</v>
      </c>
      <c r="H34" t="str">
        <f>IFERROR(INDEX($B$35:$F$50,,$E$1)," ")</f>
        <v xml:space="preserve"> </v>
      </c>
      <c r="I34" t="s">
        <v>92</v>
      </c>
      <c r="J34" t="s">
        <v>55</v>
      </c>
      <c r="K34" s="23" t="s">
        <v>31</v>
      </c>
      <c r="L34" s="23" t="s">
        <v>84</v>
      </c>
      <c r="M34" s="23" t="s">
        <v>85</v>
      </c>
      <c r="N34" s="23" t="s">
        <v>86</v>
      </c>
      <c r="O34" s="23" t="s">
        <v>71</v>
      </c>
      <c r="P34" s="23" t="s">
        <v>88</v>
      </c>
      <c r="Q34" s="23" t="s">
        <v>54</v>
      </c>
      <c r="R34" s="23" t="s">
        <v>87</v>
      </c>
      <c r="T34" s="23" t="s">
        <v>55</v>
      </c>
      <c r="U34" t="str">
        <f>CHOOSE($G$1,K34,Q34,O34)</f>
        <v>Sales</v>
      </c>
      <c r="V34" t="str">
        <f>CHOOSE($G$1,L34,R34,P34)</f>
        <v>Sales LY</v>
      </c>
    </row>
    <row r="35" spans="2:56" x14ac:dyDescent="0.25">
      <c r="B35" s="16" t="s">
        <v>37</v>
      </c>
      <c r="C35" s="16" t="s">
        <v>37</v>
      </c>
      <c r="D35" s="16" t="s">
        <v>40</v>
      </c>
      <c r="E35" s="16" t="s">
        <v>48</v>
      </c>
      <c r="F35" s="16" t="s">
        <v>45</v>
      </c>
      <c r="I35">
        <f>IF(J35=" "," ",ROWS($H$35:H35))</f>
        <v>1</v>
      </c>
      <c r="J35" t="str">
        <f>IF(INDEX(B35:F50,,$E$1)=0," ",INDEX(B35:F50,,$E$1))</f>
        <v>MS Office</v>
      </c>
      <c r="K35" s="26">
        <f>SUMIFS(Table14[Sales],Table14[Year],Calculation!$K$2,Table14[Territory],Calculation!$K$3,Table14[Product Category],Calculation!$K$4,Table14[Product],$J35)</f>
        <v>186068.29666666663</v>
      </c>
      <c r="L35" s="26">
        <f>SUMIFS(Table14[Sales],Table14[Year],Calculation!$K$2-1,Table14[Territory],Calculation!$K$3,Table14[Product Category],Calculation!$K$4,Table14[Product],$J35)</f>
        <v>301662.69</v>
      </c>
      <c r="M35" s="26">
        <f>SUMIFS(Table14[COGS],Table14[Year],Calculation!$K$2,Table14[Territory],Calculation!$K$3,Table14[Product Category],Calculation!$K$4,Table14[Product],$J35)</f>
        <v>173960.68015</v>
      </c>
      <c r="N35" s="26">
        <f>SUMIFS(Table14[COGS],Table14[Year],Calculation!$K$2-1,Table14[Territory],Calculation!$K$3,Table14[Product Category],Calculation!$K$4,Table14[Product],$J35)</f>
        <v>283625.24589999998</v>
      </c>
      <c r="O35" s="26">
        <f>K35-M35</f>
        <v>12107.616516666632</v>
      </c>
      <c r="P35" s="26">
        <f>L35-N35</f>
        <v>18037.444100000022</v>
      </c>
      <c r="Q35" s="26">
        <f>SUMIFS(Table14[Qty],Table14[Year],Calculation!$K$2,Table14[Territory],Calculation!$K$3,Table14[Product Category],Calculation!$K$4,Table14[Product],$J35)</f>
        <v>2140</v>
      </c>
      <c r="R35" s="26">
        <f>SUMIFS(Table14[Qty],Table14[Year],Calculation!$K$2-1,Table14[Territory],Calculation!$K$3,Table14[Product Category],Calculation!$K$4,Table14[Product],$J35)</f>
        <v>5050</v>
      </c>
      <c r="T35" s="24" t="str">
        <f>IF(INDEX($B$35:$F$50,,$E$1)=0," ",INDEX($B$35:$F$50,,$E$1))</f>
        <v>MS Office</v>
      </c>
      <c r="U35" s="37">
        <f>IF(CHOOSE($G$1,K35,Q35,O35)=0,"",CHOOSE($G$1,K35,Q35,O35))</f>
        <v>186068.29666666663</v>
      </c>
      <c r="V35" s="37">
        <f t="shared" ref="V35:V37" si="6">IF(CHOOSE($G$1,L35,R35,P35)=0,"",CHOOSE($G$1,L35,R35,P35))</f>
        <v>301662.69</v>
      </c>
      <c r="W35" s="37"/>
    </row>
    <row r="36" spans="2:56" x14ac:dyDescent="0.25">
      <c r="B36" s="16" t="s">
        <v>38</v>
      </c>
      <c r="C36" s="16" t="s">
        <v>38</v>
      </c>
      <c r="D36" s="16" t="s">
        <v>42</v>
      </c>
      <c r="E36" s="16" t="s">
        <v>50</v>
      </c>
      <c r="F36" s="16" t="s">
        <v>46</v>
      </c>
      <c r="I36">
        <f>IF(J36=" "," ",ROWS($H$35:H36))</f>
        <v>2</v>
      </c>
      <c r="J36" t="str">
        <f t="shared" ref="J36:J50" si="7">IF(INDEX(B36:F51,,$E$1)=0," ",INDEX(B36:F51,,$E$1))</f>
        <v>Antivirus</v>
      </c>
      <c r="K36" s="26">
        <f>SUMIFS(Table14[Sales],Table14[Year],Calculation!$K$2,Table14[Territory],Calculation!$K$3,Table14[Product Category],Calculation!$K$4,Table14[Product],$J36)</f>
        <v>244898.285</v>
      </c>
      <c r="L36" s="26">
        <f>SUMIFS(Table14[Sales],Table14[Year],Calculation!$K$2-1,Table14[Territory],Calculation!$K$3,Table14[Product Category],Calculation!$K$4,Table14[Product],$J36)</f>
        <v>283552.66000000003</v>
      </c>
      <c r="M36" s="26">
        <f>SUMIFS(Table14[COGS],Table14[Year],Calculation!$K$2,Table14[Territory],Calculation!$K$3,Table14[Product Category],Calculation!$K$4,Table14[Product],$J36)</f>
        <v>212457.11000000002</v>
      </c>
      <c r="N36" s="26">
        <f>SUMIFS(Table14[COGS],Table14[Year],Calculation!$K$2-1,Table14[Territory],Calculation!$K$3,Table14[Product Category],Calculation!$K$4,Table14[Product],$J36)</f>
        <v>276043.22480000003</v>
      </c>
      <c r="O36" s="26">
        <f t="shared" ref="O36:O50" si="8">K36-M36</f>
        <v>32441.174999999988</v>
      </c>
      <c r="P36" s="26">
        <f>L36-N36</f>
        <v>7509.4352000000072</v>
      </c>
      <c r="Q36" s="26">
        <f>SUMIFS(Table14[Qty],Table14[Year],Calculation!$K$2,Table14[Territory],Calculation!$K$3,Table14[Product Category],Calculation!$K$4,Table14[Product],$J36)</f>
        <v>1386</v>
      </c>
      <c r="R36" s="26">
        <f>SUMIFS(Table14[Qty],Table14[Year],Calculation!$K$2-1,Table14[Territory],Calculation!$K$3,Table14[Product Category],Calculation!$K$4,Table14[Product],$J36)</f>
        <v>1510</v>
      </c>
      <c r="T36" s="24" t="str">
        <f t="shared" ref="T36:T50" si="9">IF(INDEX($B$35:$F$50,,$E$1)=0," ",INDEX($B$35:$F$50,,$E$1))</f>
        <v>Antivirus</v>
      </c>
      <c r="U36" s="37">
        <f t="shared" ref="U36:U37" si="10">IF(CHOOSE($G$1,K36,Q36,O36)=0,"",CHOOSE($G$1,K36,Q36,O36))</f>
        <v>244898.285</v>
      </c>
      <c r="V36" s="37">
        <f t="shared" si="6"/>
        <v>283552.66000000003</v>
      </c>
      <c r="W36" s="37"/>
    </row>
    <row r="37" spans="2:56" x14ac:dyDescent="0.25">
      <c r="B37" s="16" t="s">
        <v>39</v>
      </c>
      <c r="C37" s="16" t="s">
        <v>39</v>
      </c>
      <c r="D37" s="16" t="s">
        <v>44</v>
      </c>
      <c r="E37" s="16" t="s">
        <v>52</v>
      </c>
      <c r="F37" s="16" t="s">
        <v>47</v>
      </c>
      <c r="I37">
        <f>IF(J37=" "," ",ROWS($H$35:H37))</f>
        <v>3</v>
      </c>
      <c r="J37" t="str">
        <f t="shared" si="7"/>
        <v>Video Editing</v>
      </c>
      <c r="K37" s="26">
        <f>SUMIFS(Table14[Sales],Table14[Year],Calculation!$K$2,Table14[Territory],Calculation!$K$3,Table14[Product Category],Calculation!$K$4,Table14[Product],$J37)</f>
        <v>305503.75583333336</v>
      </c>
      <c r="L37" s="26">
        <f>SUMIFS(Table14[Sales],Table14[Year],Calculation!$K$2-1,Table14[Territory],Calculation!$K$3,Table14[Product Category],Calculation!$K$4,Table14[Product],$J37)</f>
        <v>176026.04</v>
      </c>
      <c r="M37" s="26">
        <f>SUMIFS(Table14[COGS],Table14[Year],Calculation!$K$2,Table14[Territory],Calculation!$K$3,Table14[Product Category],Calculation!$K$4,Table14[Product],$J37)</f>
        <v>297302.15519166668</v>
      </c>
      <c r="N37" s="26">
        <f>SUMIFS(Table14[COGS],Table14[Year],Calculation!$K$2-1,Table14[Territory],Calculation!$K$3,Table14[Product Category],Calculation!$K$4,Table14[Product],$J37)</f>
        <v>174413.86250000002</v>
      </c>
      <c r="O37" s="26">
        <f t="shared" si="8"/>
        <v>8201.6006416666787</v>
      </c>
      <c r="P37" s="26">
        <f>L37-N37</f>
        <v>1612.1774999999907</v>
      </c>
      <c r="Q37" s="26">
        <f>SUMIFS(Table14[Qty],Table14[Year],Calculation!$K$2,Table14[Territory],Calculation!$K$3,Table14[Product Category],Calculation!$K$4,Table14[Product],$J37)</f>
        <v>2271</v>
      </c>
      <c r="R37" s="26">
        <f>SUMIFS(Table14[Qty],Table14[Year],Calculation!$K$2-1,Table14[Territory],Calculation!$K$3,Table14[Product Category],Calculation!$K$4,Table14[Product],$J37)</f>
        <v>645</v>
      </c>
      <c r="T37" s="24" t="str">
        <f t="shared" si="9"/>
        <v>Video Editing</v>
      </c>
      <c r="U37" s="37">
        <f t="shared" si="10"/>
        <v>305503.75583333336</v>
      </c>
      <c r="V37" s="37">
        <f t="shared" si="6"/>
        <v>176026.04</v>
      </c>
      <c r="W37" s="37"/>
    </row>
    <row r="38" spans="2:56" x14ac:dyDescent="0.25">
      <c r="B38" s="16" t="s">
        <v>40</v>
      </c>
      <c r="D38" s="16" t="s">
        <v>41</v>
      </c>
      <c r="E38" s="16" t="s">
        <v>49</v>
      </c>
      <c r="I38">
        <f>IF(J38=" "," ",ROWS($H$35:H38))</f>
        <v>4</v>
      </c>
      <c r="J38" t="str">
        <f t="shared" si="7"/>
        <v>MS Windows</v>
      </c>
      <c r="K38" s="26">
        <f>SUMIFS(Table14[Sales],Table14[Year],Calculation!$K$2,Table14[Territory],Calculation!$K$3,Table14[Product Category],Calculation!$K$4,Table14[Product],$J38)</f>
        <v>295661.78666666668</v>
      </c>
      <c r="L38" s="26">
        <f>SUMIFS(Table14[Sales],Table14[Year],Calculation!$K$2-1,Table14[Territory],Calculation!$K$3,Table14[Product Category],Calculation!$K$4,Table14[Product],$J38)</f>
        <v>186980.3</v>
      </c>
      <c r="M38" s="26">
        <f>SUMIFS(Table14[COGS],Table14[Year],Calculation!$K$2,Table14[Territory],Calculation!$K$3,Table14[Product Category],Calculation!$K$4,Table14[Product],$J38)</f>
        <v>267550.1939833333</v>
      </c>
      <c r="N38" s="26">
        <f>SUMIFS(Table14[COGS],Table14[Year],Calculation!$K$2-1,Table14[Territory],Calculation!$K$3,Table14[Product Category],Calculation!$K$4,Table14[Product],$J38)</f>
        <v>178175.98580000002</v>
      </c>
      <c r="O38" s="26">
        <f t="shared" si="8"/>
        <v>28111.59268333338</v>
      </c>
      <c r="P38" s="26">
        <f>L38-N38</f>
        <v>8804.3141999999643</v>
      </c>
      <c r="Q38" s="26">
        <f>SUMIFS(Table14[Qty],Table14[Year],Calculation!$K$2,Table14[Territory],Calculation!$K$3,Table14[Product Category],Calculation!$K$4,Table14[Product],$J38)</f>
        <v>2489</v>
      </c>
      <c r="R38" s="26">
        <f>SUMIFS(Table14[Qty],Table14[Year],Calculation!$K$2-1,Table14[Territory],Calculation!$K$3,Table14[Product Category],Calculation!$K$4,Table14[Product],$J38)</f>
        <v>1580</v>
      </c>
      <c r="T38" s="24" t="str">
        <f t="shared" si="9"/>
        <v>MS Windows</v>
      </c>
      <c r="U38" s="37">
        <f t="shared" ref="U38:U50" si="11">IF(CHOOSE($G$1,K38,Q38,O38)=0,"",CHOOSE($G$1,K38,Q38,O38))</f>
        <v>295661.78666666668</v>
      </c>
      <c r="V38" s="37">
        <f t="shared" ref="V38:V50" si="12">IF(CHOOSE($G$1,L38,R38,P38)=0,"",CHOOSE($G$1,L38,R38,P38))</f>
        <v>186980.3</v>
      </c>
      <c r="W38" s="37"/>
    </row>
    <row r="39" spans="2:56" x14ac:dyDescent="0.25">
      <c r="B39" s="16" t="s">
        <v>42</v>
      </c>
      <c r="D39" s="16" t="s">
        <v>43</v>
      </c>
      <c r="E39" s="14" t="s">
        <v>51</v>
      </c>
      <c r="I39">
        <f>IF(J39=" "," ",ROWS($H$35:H39))</f>
        <v>5</v>
      </c>
      <c r="J39" t="str">
        <f t="shared" si="7"/>
        <v>Graphics</v>
      </c>
      <c r="K39" s="26">
        <f>SUMIFS(Table14[Sales],Table14[Year],Calculation!$K$2,Table14[Territory],Calculation!$K$3,Table14[Product Category],Calculation!$K$4,Table14[Product],$J39)</f>
        <v>330325.7416666667</v>
      </c>
      <c r="L39" s="26">
        <f>SUMIFS(Table14[Sales],Table14[Year],Calculation!$K$2-1,Table14[Territory],Calculation!$K$3,Table14[Product Category],Calculation!$K$4,Table14[Product],$J39)</f>
        <v>289934.61</v>
      </c>
      <c r="M39" s="26">
        <f>SUMIFS(Table14[COGS],Table14[Year],Calculation!$K$2,Table14[Territory],Calculation!$K$3,Table14[Product Category],Calculation!$K$4,Table14[Product],$J39)</f>
        <v>317093.65763333335</v>
      </c>
      <c r="N39" s="26">
        <f>SUMIFS(Table14[COGS],Table14[Year],Calculation!$K$2-1,Table14[Territory],Calculation!$K$3,Table14[Product Category],Calculation!$K$4,Table14[Product],$J39)</f>
        <v>254708.489</v>
      </c>
      <c r="O39" s="26">
        <f t="shared" si="8"/>
        <v>13232.084033333347</v>
      </c>
      <c r="P39" s="26">
        <f>L39-N39</f>
        <v>35226.120999999985</v>
      </c>
      <c r="Q39" s="26">
        <f>SUMIFS(Table14[Qty],Table14[Year],Calculation!$K$2,Table14[Territory],Calculation!$K$3,Table14[Product Category],Calculation!$K$4,Table14[Product],$J39)</f>
        <v>3969</v>
      </c>
      <c r="R39" s="26">
        <f>SUMIFS(Table14[Qty],Table14[Year],Calculation!$K$2-1,Table14[Territory],Calculation!$K$3,Table14[Product Category],Calculation!$K$4,Table14[Product],$J39)</f>
        <v>2235</v>
      </c>
      <c r="T39" s="24" t="str">
        <f t="shared" si="9"/>
        <v>Graphics</v>
      </c>
      <c r="U39" s="37">
        <f t="shared" si="11"/>
        <v>330325.7416666667</v>
      </c>
      <c r="V39" s="37">
        <f t="shared" si="12"/>
        <v>289934.61</v>
      </c>
      <c r="W39" s="37"/>
    </row>
    <row r="40" spans="2:56" x14ac:dyDescent="0.25">
      <c r="B40" s="16" t="s">
        <v>44</v>
      </c>
      <c r="I40" t="str">
        <f>IF(J40=" "," ",ROWS($H$35:H40))</f>
        <v xml:space="preserve"> </v>
      </c>
      <c r="J40" t="str">
        <f t="shared" si="7"/>
        <v xml:space="preserve"> </v>
      </c>
      <c r="K40" s="26">
        <f>SUMIFS(Table14[Sales],Table14[Year],Calculation!$K$2,Table14[Territory],Calculation!$K$3,Table14[Product Category],Calculation!$K$4,Table14[Product],$J40)</f>
        <v>0</v>
      </c>
      <c r="L40" s="26">
        <f>SUMIFS(Table14[Sales],Table14[Year],Calculation!$K$2-1,Table14[Territory],Calculation!$K$3,Table14[Product Category],Calculation!$K$4,Table14[Product],$J40)</f>
        <v>0</v>
      </c>
      <c r="M40" s="26">
        <f>SUMIFS(Table14[COGS],Table14[Year],Calculation!$K$2,Table14[Territory],Calculation!$K$3,Table14[Product Category],Calculation!$K$4,Table14[Product],$J40)</f>
        <v>0</v>
      </c>
      <c r="N40" s="26">
        <f>SUMIFS(Table14[COGS],Table14[Year],Calculation!$K$2-1,Table14[Territory],Calculation!$K$3,Table14[Product Category],Calculation!$K$4,Table14[Product],$J40)</f>
        <v>0</v>
      </c>
      <c r="O40" s="26">
        <f t="shared" si="8"/>
        <v>0</v>
      </c>
      <c r="P40" s="26">
        <f t="shared" ref="P40:P50" si="13">L40-N40</f>
        <v>0</v>
      </c>
      <c r="Q40" s="26">
        <f>SUMIFS(Table14[Qty],Table14[Year],Calculation!$K$2,Table14[Territory],Calculation!$K$3,Table14[Product Category],Calculation!$K$4,Table14[Product],$J40)</f>
        <v>0</v>
      </c>
      <c r="R40" s="26">
        <f>SUMIFS(Table14[Qty],Table14[Year],Calculation!$K$2-1,Table14[Territory],Calculation!$K$3,Table14[Product Category],Calculation!$K$4,Table14[Product],$J40)</f>
        <v>0</v>
      </c>
      <c r="T40" s="24" t="str">
        <f t="shared" si="9"/>
        <v xml:space="preserve"> </v>
      </c>
      <c r="U40" s="37" t="str">
        <f t="shared" si="11"/>
        <v/>
      </c>
      <c r="V40" s="37" t="str">
        <f t="shared" si="12"/>
        <v/>
      </c>
      <c r="W40" s="37"/>
    </row>
    <row r="41" spans="2:56" x14ac:dyDescent="0.25">
      <c r="B41" s="16" t="s">
        <v>41</v>
      </c>
      <c r="I41" t="str">
        <f>IF(J41=" "," ",ROWS($H$35:H41))</f>
        <v xml:space="preserve"> </v>
      </c>
      <c r="J41" t="str">
        <f t="shared" si="7"/>
        <v xml:space="preserve"> </v>
      </c>
      <c r="K41" s="26">
        <f>SUMIFS(Table14[Sales],Table14[Year],Calculation!$K$2,Table14[Territory],Calculation!$K$3,Table14[Product Category],Calculation!$K$4,Table14[Product],$J41)</f>
        <v>0</v>
      </c>
      <c r="L41" s="26">
        <f>SUMIFS(Table14[Sales],Table14[Year],Calculation!$K$2-1,Table14[Territory],Calculation!$K$3,Table14[Product Category],Calculation!$K$4,Table14[Product],$J41)</f>
        <v>0</v>
      </c>
      <c r="M41" s="26">
        <f>SUMIFS(Table14[COGS],Table14[Year],Calculation!$K$2,Table14[Territory],Calculation!$K$3,Table14[Product Category],Calculation!$K$4,Table14[Product],$J41)</f>
        <v>0</v>
      </c>
      <c r="N41" s="26">
        <f>SUMIFS(Table14[COGS],Table14[Year],Calculation!$K$2-1,Table14[Territory],Calculation!$K$3,Table14[Product Category],Calculation!$K$4,Table14[Product],$J41)</f>
        <v>0</v>
      </c>
      <c r="O41" s="26">
        <f t="shared" si="8"/>
        <v>0</v>
      </c>
      <c r="P41" s="26">
        <f t="shared" si="13"/>
        <v>0</v>
      </c>
      <c r="Q41" s="26">
        <f>SUMIFS(Table14[Qty],Table14[Year],Calculation!$K$2,Table14[Territory],Calculation!$K$3,Table14[Product Category],Calculation!$K$4,Table14[Product],$J41)</f>
        <v>0</v>
      </c>
      <c r="R41" s="26">
        <f>SUMIFS(Table14[Qty],Table14[Year],Calculation!$K$2-1,Table14[Territory],Calculation!$K$3,Table14[Product Category],Calculation!$K$4,Table14[Product],$J41)</f>
        <v>0</v>
      </c>
      <c r="T41" s="24" t="str">
        <f t="shared" si="9"/>
        <v xml:space="preserve"> </v>
      </c>
      <c r="U41" s="37" t="str">
        <f t="shared" si="11"/>
        <v/>
      </c>
      <c r="V41" s="37" t="str">
        <f t="shared" si="12"/>
        <v/>
      </c>
      <c r="W41" s="37"/>
    </row>
    <row r="42" spans="2:56" x14ac:dyDescent="0.25">
      <c r="B42" s="16" t="s">
        <v>43</v>
      </c>
      <c r="I42" t="str">
        <f>IF(J42=" "," ",ROWS($H$35:H42))</f>
        <v xml:space="preserve"> </v>
      </c>
      <c r="J42" t="str">
        <f t="shared" si="7"/>
        <v xml:space="preserve"> </v>
      </c>
      <c r="K42" s="26">
        <f>SUMIFS(Table14[Sales],Table14[Year],Calculation!$K$2,Table14[Territory],Calculation!$K$3,Table14[Product Category],Calculation!$K$4,Table14[Product],$J42)</f>
        <v>0</v>
      </c>
      <c r="L42" s="26">
        <f>SUMIFS(Table14[Sales],Table14[Year],Calculation!$K$2-1,Table14[Territory],Calculation!$K$3,Table14[Product Category],Calculation!$K$4,Table14[Product],$J42)</f>
        <v>0</v>
      </c>
      <c r="M42" s="26">
        <f>SUMIFS(Table14[COGS],Table14[Year],Calculation!$K$2,Table14[Territory],Calculation!$K$3,Table14[Product Category],Calculation!$K$4,Table14[Product],$J42)</f>
        <v>0</v>
      </c>
      <c r="N42" s="26">
        <f>SUMIFS(Table14[COGS],Table14[Year],Calculation!$K$2-1,Table14[Territory],Calculation!$K$3,Table14[Product Category],Calculation!$K$4,Table14[Product],$J42)</f>
        <v>0</v>
      </c>
      <c r="O42" s="26">
        <f t="shared" si="8"/>
        <v>0</v>
      </c>
      <c r="P42" s="26">
        <f t="shared" si="13"/>
        <v>0</v>
      </c>
      <c r="Q42" s="26">
        <f>SUMIFS(Table14[Qty],Table14[Year],Calculation!$K$2,Table14[Territory],Calculation!$K$3,Table14[Product Category],Calculation!$K$4,Table14[Product],$J42)</f>
        <v>0</v>
      </c>
      <c r="R42" s="26">
        <f>SUMIFS(Table14[Qty],Table14[Year],Calculation!$K$2-1,Table14[Territory],Calculation!$K$3,Table14[Product Category],Calculation!$K$4,Table14[Product],$J42)</f>
        <v>0</v>
      </c>
      <c r="T42" s="24" t="str">
        <f>IF(INDEX($B$35:$F$50,,$E$1)=0," ",INDEX($B$35:$F$50,,$E$1))</f>
        <v xml:space="preserve"> </v>
      </c>
      <c r="U42" s="37" t="str">
        <f t="shared" si="11"/>
        <v/>
      </c>
      <c r="V42" s="37" t="str">
        <f t="shared" si="12"/>
        <v/>
      </c>
      <c r="W42" s="37"/>
    </row>
    <row r="43" spans="2:56" x14ac:dyDescent="0.25">
      <c r="B43" s="16" t="s">
        <v>48</v>
      </c>
      <c r="I43" t="str">
        <f>IF(J43=" "," ",ROWS($H$35:H43))</f>
        <v xml:space="preserve"> </v>
      </c>
      <c r="J43" t="str">
        <f t="shared" si="7"/>
        <v xml:space="preserve"> </v>
      </c>
      <c r="K43" s="26">
        <f>SUMIFS(Table14[Sales],Table14[Year],Calculation!$K$2,Table14[Territory],Calculation!$K$3,Table14[Product Category],Calculation!$K$4,Table14[Product],$J43)</f>
        <v>0</v>
      </c>
      <c r="L43" s="26">
        <f>SUMIFS(Table14[Sales],Table14[Year],Calculation!$K$2-1,Table14[Territory],Calculation!$K$3,Table14[Product Category],Calculation!$K$4,Table14[Product],$J43)</f>
        <v>0</v>
      </c>
      <c r="M43" s="26">
        <f>SUMIFS(Table14[COGS],Table14[Year],Calculation!$K$2,Table14[Territory],Calculation!$K$3,Table14[Product Category],Calculation!$K$4,Table14[Product],$J43)</f>
        <v>0</v>
      </c>
      <c r="N43" s="26">
        <f>SUMIFS(Table14[COGS],Table14[Year],Calculation!$K$2-1,Table14[Territory],Calculation!$K$3,Table14[Product Category],Calculation!$K$4,Table14[Product],$J43)</f>
        <v>0</v>
      </c>
      <c r="O43" s="26">
        <f t="shared" si="8"/>
        <v>0</v>
      </c>
      <c r="P43" s="26">
        <f t="shared" si="13"/>
        <v>0</v>
      </c>
      <c r="Q43" s="26">
        <f>SUMIFS(Table14[Qty],Table14[Year],Calculation!$K$2,Table14[Territory],Calculation!$K$3,Table14[Product Category],Calculation!$K$4,Table14[Product],$J43)</f>
        <v>0</v>
      </c>
      <c r="R43" s="26">
        <f>SUMIFS(Table14[Qty],Table14[Year],Calculation!$K$2-1,Table14[Territory],Calculation!$K$3,Table14[Product Category],Calculation!$K$4,Table14[Product],$J43)</f>
        <v>0</v>
      </c>
      <c r="T43" s="24" t="str">
        <f t="shared" si="9"/>
        <v xml:space="preserve"> </v>
      </c>
      <c r="U43" s="37" t="str">
        <f t="shared" si="11"/>
        <v/>
      </c>
      <c r="V43" s="37" t="str">
        <f t="shared" si="12"/>
        <v/>
      </c>
      <c r="W43" s="37"/>
    </row>
    <row r="44" spans="2:56" x14ac:dyDescent="0.25">
      <c r="B44" s="16" t="s">
        <v>50</v>
      </c>
      <c r="I44" t="str">
        <f>IF(J44=" "," ",ROWS($H$35:H44))</f>
        <v xml:space="preserve"> </v>
      </c>
      <c r="J44" t="str">
        <f t="shared" si="7"/>
        <v xml:space="preserve"> </v>
      </c>
      <c r="K44" s="26">
        <f>SUMIFS(Table14[Sales],Table14[Year],Calculation!$K$2,Table14[Territory],Calculation!$K$3,Table14[Product Category],Calculation!$K$4,Table14[Product],$J44)</f>
        <v>0</v>
      </c>
      <c r="L44" s="26">
        <f>SUMIFS(Table14[Sales],Table14[Year],Calculation!$K$2-1,Table14[Territory],Calculation!$K$3,Table14[Product Category],Calculation!$K$4,Table14[Product],$J44)</f>
        <v>0</v>
      </c>
      <c r="M44" s="26">
        <f>SUMIFS(Table14[COGS],Table14[Year],Calculation!$K$2,Table14[Territory],Calculation!$K$3,Table14[Product Category],Calculation!$K$4,Table14[Product],$J44)</f>
        <v>0</v>
      </c>
      <c r="N44" s="26">
        <f>SUMIFS(Table14[COGS],Table14[Year],Calculation!$K$2-1,Table14[Territory],Calculation!$K$3,Table14[Product Category],Calculation!$K$4,Table14[Product],$J44)</f>
        <v>0</v>
      </c>
      <c r="O44" s="26">
        <f t="shared" si="8"/>
        <v>0</v>
      </c>
      <c r="P44" s="26">
        <f t="shared" si="13"/>
        <v>0</v>
      </c>
      <c r="Q44" s="26">
        <f>SUMIFS(Table14[Qty],Table14[Year],Calculation!$K$2,Table14[Territory],Calculation!$K$3,Table14[Product Category],Calculation!$K$4,Table14[Product],$J44)</f>
        <v>0</v>
      </c>
      <c r="R44" s="26">
        <f>SUMIFS(Table14[Qty],Table14[Year],Calculation!$K$2-1,Table14[Territory],Calculation!$K$3,Table14[Product Category],Calculation!$K$4,Table14[Product],$J44)</f>
        <v>0</v>
      </c>
      <c r="T44" s="24" t="str">
        <f t="shared" si="9"/>
        <v xml:space="preserve"> </v>
      </c>
      <c r="U44" s="37" t="str">
        <f t="shared" si="11"/>
        <v/>
      </c>
      <c r="V44" s="37" t="str">
        <f t="shared" si="12"/>
        <v/>
      </c>
      <c r="W44" s="37"/>
    </row>
    <row r="45" spans="2:56" x14ac:dyDescent="0.25">
      <c r="B45" s="16" t="s">
        <v>52</v>
      </c>
      <c r="I45" t="str">
        <f>IF(J45=" "," ",ROWS($H$35:H45))</f>
        <v xml:space="preserve"> </v>
      </c>
      <c r="J45" t="str">
        <f t="shared" si="7"/>
        <v xml:space="preserve"> </v>
      </c>
      <c r="K45" s="26">
        <f>SUMIFS(Table14[Sales],Table14[Year],Calculation!$K$2,Table14[Territory],Calculation!$K$3,Table14[Product Category],Calculation!$K$4,Table14[Product],$BD45)</f>
        <v>0</v>
      </c>
      <c r="L45" s="26">
        <f>SUMIFS(Table14[Sales],Table14[Year],Calculation!$K$2-1,Table14[Territory],Calculation!$K$3,Table14[Product Category],Calculation!$K$4,Table14[Product],$BD45)</f>
        <v>0</v>
      </c>
      <c r="M45" s="26">
        <f>SUMIFS(Table14[COGS],Table14[Year],Calculation!$K$2,Table14[Territory],Calculation!$K$3,Table14[Product Category],Calculation!$K$4,Table14[Product],$BD45)</f>
        <v>0</v>
      </c>
      <c r="N45" s="26">
        <f>SUMIFS(Table14[COGS],Table14[Year],Calculation!$K$2-1,Table14[Territory],Calculation!$K$3,Table14[Product Category],Calculation!$K$4,Table14[Product],$BD45)</f>
        <v>0</v>
      </c>
      <c r="O45" s="26">
        <f t="shared" si="8"/>
        <v>0</v>
      </c>
      <c r="P45" s="26">
        <f t="shared" si="13"/>
        <v>0</v>
      </c>
      <c r="Q45" s="26">
        <f>SUMIFS(Table14[Qty],Table14[Year],Calculation!$K$2,Table14[Territory],Calculation!$K$3,Table14[Product Category],Calculation!$K$4,Table14[Product],$BD45)</f>
        <v>0</v>
      </c>
      <c r="R45" s="26">
        <f>SUMIFS(Table14[Qty],Table14[Year],Calculation!$K$2-1,Table14[Territory],Calculation!$K$3,Table14[Product Category],Calculation!$K$4,Table14[Product],$BD45)</f>
        <v>0</v>
      </c>
      <c r="T45" s="24" t="str">
        <f t="shared" si="9"/>
        <v xml:space="preserve"> </v>
      </c>
      <c r="U45" s="37" t="str">
        <f t="shared" si="11"/>
        <v/>
      </c>
      <c r="V45" s="37" t="str">
        <f t="shared" si="12"/>
        <v/>
      </c>
      <c r="W45" s="37"/>
      <c r="BC45" t="str">
        <f>IF(BD45=" "," ",ROWS($H$35:H45))</f>
        <v xml:space="preserve"> </v>
      </c>
      <c r="BD45" t="str">
        <f t="shared" ref="BD45:BD50" si="14">IF(INDEX(B45:F61,,$E$1)=0," ",INDEX(B45:F61,,$E$1))</f>
        <v xml:space="preserve"> </v>
      </c>
    </row>
    <row r="46" spans="2:56" x14ac:dyDescent="0.25">
      <c r="B46" s="16" t="s">
        <v>45</v>
      </c>
      <c r="I46" t="str">
        <f>IF(J46=" "," ",ROWS($H$35:H46))</f>
        <v xml:space="preserve"> </v>
      </c>
      <c r="J46" t="str">
        <f t="shared" si="7"/>
        <v xml:space="preserve"> </v>
      </c>
      <c r="K46" s="26">
        <f>SUMIFS(Table14[Sales],Table14[Year],Calculation!$K$2,Table14[Territory],Calculation!$K$3,Table14[Product Category],Calculation!$K$4,Table14[Product],$BD46)</f>
        <v>0</v>
      </c>
      <c r="L46" s="26">
        <f>SUMIFS(Table14[Sales],Table14[Year],Calculation!$K$2-1,Table14[Territory],Calculation!$K$3,Table14[Product Category],Calculation!$K$4,Table14[Product],$BD46)</f>
        <v>0</v>
      </c>
      <c r="M46" s="26">
        <f>SUMIFS(Table14[COGS],Table14[Year],Calculation!$K$2,Table14[Territory],Calculation!$K$3,Table14[Product Category],Calculation!$K$4,Table14[Product],$BD46)</f>
        <v>0</v>
      </c>
      <c r="N46" s="26">
        <f>SUMIFS(Table14[COGS],Table14[Year],Calculation!$K$2-1,Table14[Territory],Calculation!$K$3,Table14[Product Category],Calculation!$K$4,Table14[Product],$BD46)</f>
        <v>0</v>
      </c>
      <c r="O46" s="26">
        <f t="shared" si="8"/>
        <v>0</v>
      </c>
      <c r="P46" s="26">
        <f t="shared" si="13"/>
        <v>0</v>
      </c>
      <c r="Q46" s="26">
        <f>SUMIFS(Table14[Qty],Table14[Year],Calculation!$K$2,Table14[Territory],Calculation!$K$3,Table14[Product Category],Calculation!$K$4,Table14[Product],$BD46)</f>
        <v>0</v>
      </c>
      <c r="R46" s="26">
        <f>SUMIFS(Table14[Qty],Table14[Year],Calculation!$K$2-1,Table14[Territory],Calculation!$K$3,Table14[Product Category],Calculation!$K$4,Table14[Product],$BD46)</f>
        <v>0</v>
      </c>
      <c r="T46" s="24" t="str">
        <f t="shared" si="9"/>
        <v xml:space="preserve"> </v>
      </c>
      <c r="U46" s="37" t="str">
        <f t="shared" si="11"/>
        <v/>
      </c>
      <c r="V46" s="37" t="str">
        <f t="shared" si="12"/>
        <v/>
      </c>
      <c r="W46" s="37"/>
      <c r="BC46" t="str">
        <f>IF(BD46=" "," ",ROWS($H$35:H46))</f>
        <v xml:space="preserve"> </v>
      </c>
      <c r="BD46" t="str">
        <f t="shared" si="14"/>
        <v xml:space="preserve"> </v>
      </c>
    </row>
    <row r="47" spans="2:56" x14ac:dyDescent="0.25">
      <c r="B47" s="16" t="s">
        <v>46</v>
      </c>
      <c r="I47" t="str">
        <f>IF(J47=" "," ",ROWS($H$35:H47))</f>
        <v xml:space="preserve"> </v>
      </c>
      <c r="J47" t="str">
        <f t="shared" si="7"/>
        <v xml:space="preserve"> </v>
      </c>
      <c r="K47" s="26">
        <f>SUMIFS(Table14[Sales],Table14[Year],Calculation!$K$2,Table14[Territory],Calculation!$K$3,Table14[Product Category],Calculation!$K$4,Table14[Product],$BD47)</f>
        <v>0</v>
      </c>
      <c r="L47" s="26">
        <f>SUMIFS(Table14[Sales],Table14[Year],Calculation!$K$2-1,Table14[Territory],Calculation!$K$3,Table14[Product Category],Calculation!$K$4,Table14[Product],$BD47)</f>
        <v>0</v>
      </c>
      <c r="M47" s="26">
        <f>SUMIFS(Table14[COGS],Table14[Year],Calculation!$K$2,Table14[Territory],Calculation!$K$3,Table14[Product Category],Calculation!$K$4,Table14[Product],$BD47)</f>
        <v>0</v>
      </c>
      <c r="N47" s="26">
        <f>SUMIFS(Table14[COGS],Table14[Year],Calculation!$K$2-1,Table14[Territory],Calculation!$K$3,Table14[Product Category],Calculation!$K$4,Table14[Product],$BD47)</f>
        <v>0</v>
      </c>
      <c r="O47" s="26">
        <f t="shared" si="8"/>
        <v>0</v>
      </c>
      <c r="P47" s="26">
        <f t="shared" si="13"/>
        <v>0</v>
      </c>
      <c r="Q47" s="26">
        <f>SUMIFS(Table14[Qty],Table14[Year],Calculation!$K$2,Table14[Territory],Calculation!$K$3,Table14[Product Category],Calculation!$K$4,Table14[Product],$BD47)</f>
        <v>0</v>
      </c>
      <c r="R47" s="26">
        <f>SUMIFS(Table14[Qty],Table14[Year],Calculation!$K$2-1,Table14[Territory],Calculation!$K$3,Table14[Product Category],Calculation!$K$4,Table14[Product],$BD47)</f>
        <v>0</v>
      </c>
      <c r="T47" s="24" t="str">
        <f t="shared" si="9"/>
        <v xml:space="preserve"> </v>
      </c>
      <c r="U47" s="37" t="str">
        <f t="shared" si="11"/>
        <v/>
      </c>
      <c r="V47" s="37" t="str">
        <f t="shared" si="12"/>
        <v/>
      </c>
      <c r="W47" s="37"/>
      <c r="BC47" t="str">
        <f>IF(BD47=" "," ",ROWS($H$35:H47))</f>
        <v xml:space="preserve"> </v>
      </c>
      <c r="BD47" t="str">
        <f t="shared" si="14"/>
        <v xml:space="preserve"> </v>
      </c>
    </row>
    <row r="48" spans="2:56" x14ac:dyDescent="0.25">
      <c r="B48" s="16" t="s">
        <v>47</v>
      </c>
      <c r="I48" t="str">
        <f>IF(J48=" "," ",ROWS($H$35:H48))</f>
        <v xml:space="preserve"> </v>
      </c>
      <c r="J48" t="str">
        <f t="shared" si="7"/>
        <v xml:space="preserve"> </v>
      </c>
      <c r="K48" s="26">
        <f>SUMIFS(Table14[Sales],Table14[Year],Calculation!$K$2,Table14[Territory],Calculation!$K$3,Table14[Product Category],Calculation!$K$4,Table14[Product],$BD48)</f>
        <v>0</v>
      </c>
      <c r="L48" s="26">
        <f>SUMIFS(Table14[Sales],Table14[Year],Calculation!$K$2-1,Table14[Territory],Calculation!$K$3,Table14[Product Category],Calculation!$K$4,Table14[Product],$BD48)</f>
        <v>0</v>
      </c>
      <c r="M48" s="26">
        <f>SUMIFS(Table14[COGS],Table14[Year],Calculation!$K$2,Table14[Territory],Calculation!$K$3,Table14[Product Category],Calculation!$K$4,Table14[Product],$BD48)</f>
        <v>0</v>
      </c>
      <c r="N48" s="26">
        <f>SUMIFS(Table14[COGS],Table14[Year],Calculation!$K$2-1,Table14[Territory],Calculation!$K$3,Table14[Product Category],Calculation!$K$4,Table14[Product],$BD48)</f>
        <v>0</v>
      </c>
      <c r="O48" s="26">
        <f t="shared" si="8"/>
        <v>0</v>
      </c>
      <c r="P48" s="26">
        <f t="shared" si="13"/>
        <v>0</v>
      </c>
      <c r="Q48" s="26">
        <f>SUMIFS(Table14[Qty],Table14[Year],Calculation!$K$2,Table14[Territory],Calculation!$K$3,Table14[Product Category],Calculation!$K$4,Table14[Product],$BD48)</f>
        <v>0</v>
      </c>
      <c r="R48" s="26">
        <f>SUMIFS(Table14[Qty],Table14[Year],Calculation!$K$2-1,Table14[Territory],Calculation!$K$3,Table14[Product Category],Calculation!$K$4,Table14[Product],$BD48)</f>
        <v>0</v>
      </c>
      <c r="T48" s="24" t="str">
        <f t="shared" si="9"/>
        <v xml:space="preserve"> </v>
      </c>
      <c r="U48" s="37" t="str">
        <f t="shared" si="11"/>
        <v/>
      </c>
      <c r="V48" s="37" t="str">
        <f t="shared" si="12"/>
        <v/>
      </c>
      <c r="W48" s="37"/>
      <c r="BC48" t="str">
        <f>IF(BD48=" "," ",ROWS($H$35:H48))</f>
        <v xml:space="preserve"> </v>
      </c>
      <c r="BD48" t="str">
        <f t="shared" si="14"/>
        <v xml:space="preserve"> </v>
      </c>
    </row>
    <row r="49" spans="1:56" x14ac:dyDescent="0.25">
      <c r="B49" s="16" t="s">
        <v>49</v>
      </c>
      <c r="I49" t="str">
        <f>IF(J49=" "," ",ROWS($H$35:H49))</f>
        <v xml:space="preserve"> </v>
      </c>
      <c r="J49" t="str">
        <f t="shared" si="7"/>
        <v xml:space="preserve"> </v>
      </c>
      <c r="K49" s="26">
        <f>SUMIFS(Table14[Sales],Table14[Year],Calculation!$K$2,Table14[Territory],Calculation!$K$3,Table14[Product Category],Calculation!$K$4,Table14[Product],$BD49)</f>
        <v>0</v>
      </c>
      <c r="L49" s="26">
        <f>SUMIFS(Table14[Sales],Table14[Year],Calculation!$K$2-1,Table14[Territory],Calculation!$K$3,Table14[Product Category],Calculation!$K$4,Table14[Product],$BD49)</f>
        <v>0</v>
      </c>
      <c r="M49" s="26">
        <f>SUMIFS(Table14[COGS],Table14[Year],Calculation!$K$2,Table14[Territory],Calculation!$K$3,Table14[Product Category],Calculation!$K$4,Table14[Product],$BD49)</f>
        <v>0</v>
      </c>
      <c r="N49" s="26">
        <f>SUMIFS(Table14[COGS],Table14[Year],Calculation!$K$2-1,Table14[Territory],Calculation!$K$3,Table14[Product Category],Calculation!$K$4,Table14[Product],$BD49)</f>
        <v>0</v>
      </c>
      <c r="O49" s="26">
        <f t="shared" si="8"/>
        <v>0</v>
      </c>
      <c r="P49" s="26">
        <f t="shared" si="13"/>
        <v>0</v>
      </c>
      <c r="Q49" s="26">
        <f>SUMIFS(Table14[Qty],Table14[Year],Calculation!$K$2,Table14[Territory],Calculation!$K$3,Table14[Product Category],Calculation!$K$4,Table14[Product],$BD49)</f>
        <v>0</v>
      </c>
      <c r="R49" s="26">
        <f>SUMIFS(Table14[Qty],Table14[Year],Calculation!$K$2-1,Table14[Territory],Calculation!$K$3,Table14[Product Category],Calculation!$K$4,Table14[Product],$BD49)</f>
        <v>0</v>
      </c>
      <c r="T49" s="24" t="str">
        <f t="shared" si="9"/>
        <v xml:space="preserve"> </v>
      </c>
      <c r="U49" s="37" t="str">
        <f t="shared" si="11"/>
        <v/>
      </c>
      <c r="V49" s="37" t="str">
        <f t="shared" si="12"/>
        <v/>
      </c>
      <c r="W49" s="37"/>
      <c r="BC49" t="str">
        <f>IF(BD49=" "," ",ROWS($H$35:H49))</f>
        <v xml:space="preserve"> </v>
      </c>
      <c r="BD49" t="str">
        <f t="shared" si="14"/>
        <v xml:space="preserve"> </v>
      </c>
    </row>
    <row r="50" spans="1:56" x14ac:dyDescent="0.25">
      <c r="B50" s="14" t="s">
        <v>51</v>
      </c>
      <c r="I50" t="str">
        <f>IF(J50=" "," ",ROWS($H$35:H50))</f>
        <v xml:space="preserve"> </v>
      </c>
      <c r="J50" t="str">
        <f t="shared" si="7"/>
        <v xml:space="preserve"> </v>
      </c>
      <c r="K50" s="26">
        <f>SUMIFS(Table14[Sales],Table14[Year],Calculation!$K$2,Table14[Territory],Calculation!$K$3,Table14[Product Category],Calculation!$K$4,Table14[Product],$BD50)</f>
        <v>0</v>
      </c>
      <c r="L50" s="26">
        <f>SUMIFS(Table14[Sales],Table14[Year],Calculation!$K$2-1,Table14[Territory],Calculation!$K$3,Table14[Product Category],Calculation!$K$4,Table14[Product],$BD50)</f>
        <v>0</v>
      </c>
      <c r="M50" s="26">
        <f>SUMIFS(Table14[COGS],Table14[Year],Calculation!$K$2,Table14[Territory],Calculation!$K$3,Table14[Product Category],Calculation!$K$4,Table14[Product],$BD50)</f>
        <v>0</v>
      </c>
      <c r="N50" s="26">
        <f>SUMIFS(Table14[COGS],Table14[Year],Calculation!$K$2-1,Table14[Territory],Calculation!$K$3,Table14[Product Category],Calculation!$K$4,Table14[Product],$BD50)</f>
        <v>0</v>
      </c>
      <c r="O50" s="26">
        <f t="shared" si="8"/>
        <v>0</v>
      </c>
      <c r="P50" s="26">
        <f t="shared" si="13"/>
        <v>0</v>
      </c>
      <c r="Q50" s="26">
        <f>SUMIFS(Table14[Qty],Table14[Year],Calculation!$K$2,Table14[Territory],Calculation!$K$3,Table14[Product Category],Calculation!$K$4,Table14[Product],$BD50)</f>
        <v>0</v>
      </c>
      <c r="R50" s="26">
        <f>SUMIFS(Table14[Qty],Table14[Year],Calculation!$K$2-1,Table14[Territory],Calculation!$K$3,Table14[Product Category],Calculation!$K$4,Table14[Product],$BD50)</f>
        <v>0</v>
      </c>
      <c r="T50" s="24" t="str">
        <f t="shared" si="9"/>
        <v xml:space="preserve"> </v>
      </c>
      <c r="U50" s="37" t="str">
        <f t="shared" si="11"/>
        <v/>
      </c>
      <c r="V50" s="37" t="str">
        <f t="shared" si="12"/>
        <v/>
      </c>
      <c r="W50" s="37"/>
      <c r="BC50" t="str">
        <f>IF(BD50=" "," ",ROWS($H$35:H50))</f>
        <v xml:space="preserve"> </v>
      </c>
      <c r="BD50" t="str">
        <f t="shared" si="14"/>
        <v xml:space="preserve"> </v>
      </c>
    </row>
    <row r="51" spans="1:56" x14ac:dyDescent="0.25">
      <c r="T51" s="13"/>
      <c r="U51" s="37"/>
      <c r="V51" s="37"/>
      <c r="W51" s="37"/>
    </row>
    <row r="52" spans="1:56" ht="30" x14ac:dyDescent="0.25">
      <c r="A52" s="38" t="s">
        <v>99</v>
      </c>
      <c r="B52" s="23">
        <v>1</v>
      </c>
      <c r="T52" s="1">
        <f>COUNTA(Product_Category_Selection)</f>
        <v>5</v>
      </c>
      <c r="U52" s="37"/>
      <c r="V52" s="37"/>
      <c r="W52" s="37"/>
    </row>
    <row r="53" spans="1:56" x14ac:dyDescent="0.25">
      <c r="T53" s="13" t="s">
        <v>93</v>
      </c>
      <c r="U53" s="37" t="s">
        <v>94</v>
      </c>
      <c r="V53" s="37" t="s">
        <v>95</v>
      </c>
      <c r="W53" s="37"/>
    </row>
    <row r="54" spans="1:56" s="34" customFormat="1" x14ac:dyDescent="0.25">
      <c r="T54" s="39" t="e">
        <f ca="1">OFFSET($T$35,,,COUNTA(Product_Category_Selection))</f>
        <v>#VALUE!</v>
      </c>
      <c r="U54" s="40" t="e">
        <f ca="1">OFFSET($U$35,,,COUNTA(Product_Category_Selection))</f>
        <v>#VALUE!</v>
      </c>
      <c r="V54" s="40" t="e">
        <f ca="1">OFFSET($V$35,,,COUNTA(Product_Category_Selection))</f>
        <v>#VALUE!</v>
      </c>
      <c r="W54" s="40"/>
      <c r="X54" s="35"/>
    </row>
    <row r="55" spans="1:56" ht="57.75" customHeight="1" x14ac:dyDescent="0.25">
      <c r="T55" s="51" t="s">
        <v>104</v>
      </c>
      <c r="U55" s="51"/>
      <c r="V55" s="51"/>
      <c r="W55" s="51"/>
      <c r="X55" s="51"/>
    </row>
    <row r="56" spans="1:56" ht="57.75" customHeight="1" x14ac:dyDescent="0.25">
      <c r="T56" s="51" t="s">
        <v>105</v>
      </c>
      <c r="U56" s="51"/>
      <c r="V56" s="51"/>
      <c r="W56" s="51"/>
      <c r="X56" s="51"/>
    </row>
    <row r="57" spans="1:56" x14ac:dyDescent="0.25">
      <c r="T57" s="13" t="s">
        <v>106</v>
      </c>
      <c r="U57" s="37"/>
      <c r="V57" s="37"/>
      <c r="W57" s="37"/>
    </row>
    <row r="58" spans="1:56" x14ac:dyDescent="0.25">
      <c r="T58" s="13" t="s">
        <v>107</v>
      </c>
      <c r="U58" s="37"/>
      <c r="V58" s="37"/>
      <c r="W58" s="37"/>
    </row>
    <row r="59" spans="1:56" x14ac:dyDescent="0.25">
      <c r="T59" s="13"/>
      <c r="U59" s="37"/>
      <c r="V59" s="37"/>
      <c r="W59" s="37"/>
    </row>
    <row r="60" spans="1:56" s="10" customFormat="1" x14ac:dyDescent="0.25">
      <c r="T60" s="41"/>
      <c r="U60" s="42"/>
      <c r="V60" s="42"/>
      <c r="W60" s="42"/>
    </row>
    <row r="61" spans="1:56" x14ac:dyDescent="0.25">
      <c r="J61" s="35" t="s">
        <v>102</v>
      </c>
      <c r="K61" s="35"/>
      <c r="T61" s="50" t="s">
        <v>100</v>
      </c>
      <c r="U61" s="50"/>
      <c r="V61" s="50"/>
      <c r="W61" s="44"/>
      <c r="X61" s="52" t="s">
        <v>113</v>
      </c>
      <c r="Y61" s="52"/>
      <c r="Z61" s="52"/>
    </row>
    <row r="62" spans="1:56" x14ac:dyDescent="0.25">
      <c r="B62" s="17" t="s">
        <v>73</v>
      </c>
      <c r="C62" s="16" t="s">
        <v>1</v>
      </c>
      <c r="D62" s="16" t="s">
        <v>2</v>
      </c>
      <c r="E62" s="16" t="s">
        <v>3</v>
      </c>
      <c r="F62" s="14" t="s">
        <v>4</v>
      </c>
      <c r="J62" s="23" t="s">
        <v>83</v>
      </c>
      <c r="K62" s="23" t="s">
        <v>31</v>
      </c>
      <c r="L62" s="23" t="s">
        <v>84</v>
      </c>
      <c r="M62" s="23" t="s">
        <v>85</v>
      </c>
      <c r="N62" s="23" t="s">
        <v>86</v>
      </c>
      <c r="O62" s="23" t="s">
        <v>71</v>
      </c>
      <c r="P62" s="23" t="s">
        <v>88</v>
      </c>
      <c r="Q62" s="23" t="s">
        <v>54</v>
      </c>
      <c r="R62" s="23" t="s">
        <v>87</v>
      </c>
      <c r="T62" s="23" t="s">
        <v>103</v>
      </c>
      <c r="U62" t="str">
        <f>CHOOSE($G$1,K62,Q62,O62)</f>
        <v>Sales</v>
      </c>
      <c r="V62" t="str">
        <f>CHOOSE($G$1,L62,R62,P62)</f>
        <v>Sales LY</v>
      </c>
      <c r="X62" s="35" t="s">
        <v>103</v>
      </c>
      <c r="Y62" s="35" t="s">
        <v>111</v>
      </c>
      <c r="Z62" s="35" t="s">
        <v>112</v>
      </c>
    </row>
    <row r="63" spans="1:56" x14ac:dyDescent="0.25">
      <c r="B63" s="16" t="s">
        <v>53</v>
      </c>
      <c r="C63" s="16" t="s">
        <v>53</v>
      </c>
      <c r="D63" s="16" t="s">
        <v>9</v>
      </c>
      <c r="E63" s="16" t="s">
        <v>11</v>
      </c>
      <c r="F63" s="14" t="s">
        <v>19</v>
      </c>
      <c r="J63" t="str">
        <f t="shared" ref="J63:J74" si="15">IF(INDEX($B$63:$F$74,,$C$1)=0," ",INDEX($B$63:$F$74,,$C$1))</f>
        <v>Mansoura</v>
      </c>
      <c r="K63" s="26">
        <f>SUMIFS(Table14[Sales],Table14[Year],Calculation!$K$2,Table14[Territory],Calculation!$K$3,Table14[Product Category],Calculation!$K$4,Table14[Governorate],Calculation!$J63)</f>
        <v>497479.53250000003</v>
      </c>
      <c r="L63" s="26">
        <f>SUMIFS(Table14[Sales],Table14[Year],Calculation!$K$2-1,Table14[Territory],Calculation!$K$3,Table14[Product Category],Calculation!$K$4,Table14[Governorate],Calculation!$J63)</f>
        <v>339607.83000000007</v>
      </c>
      <c r="M63" s="26">
        <f>SUMIFS(Table14[COGS],Table14[Year],Calculation!$K$2,Table14[Territory],Calculation!$K$3,Table14[Product Category],Calculation!$K$4,Table14[Governorate],Calculation!$J63)</f>
        <v>446142.75389166671</v>
      </c>
      <c r="N63" s="26">
        <f>SUMIFS(Table14[COGS],Table14[Year],Calculation!$K$2-1,Table14[Territory],Calculation!$K$3,Table14[Product Category],Calculation!$K$4,Table14[Governorate],Calculation!$J63)</f>
        <v>299703.29460000002</v>
      </c>
      <c r="O63" s="26">
        <f>K63-M63</f>
        <v>51336.778608333319</v>
      </c>
      <c r="P63" s="26">
        <f>L63-N63</f>
        <v>39904.535400000052</v>
      </c>
      <c r="Q63" s="26">
        <f>SUMIFS(Table14[Qty],Table14[Year],Calculation!$K$2,Table14[Territory],Calculation!$K$3,Table14[Product Category],Calculation!$K$4,Table14[Governorate],Calculation!$J63)</f>
        <v>3235</v>
      </c>
      <c r="R63" s="25">
        <f>SUMIFS(Table14[Qty],Table14[Year],Calculation!$K$2-1,Table14[Territory],Calculation!$K$3,Table14[Product Category],Calculation!$K$4,Table14[Governorate],Calculation!$J63)</f>
        <v>2610</v>
      </c>
      <c r="S63">
        <f>IF(T63&lt;&gt;" ",ROWS($T$63:T63)," ")</f>
        <v>1</v>
      </c>
      <c r="T63" t="str">
        <f t="shared" ref="T63:T74" si="16">IF(INDEX($B$63:$F$74,,$C$1)=0," ",INDEX($B$63:$F$74,,$C$1))</f>
        <v>Mansoura</v>
      </c>
      <c r="U63" s="26">
        <f>IF(CHOOSE($G$1,K63,Q63,O63)=0," ",CHOOSE($G$1,K63,Q63,O63))</f>
        <v>497479.53250000003</v>
      </c>
      <c r="V63" s="26">
        <f>IF(CHOOSE($G$1,L63,R63,P63)=0," ",CHOOSE($G$1,L63,R63,P63))</f>
        <v>339607.83000000007</v>
      </c>
      <c r="W63" s="26"/>
      <c r="X63" t="str">
        <f>INDEX($T$63:$T$74,MATCH(Y63,$U$63:$U$74,0))</f>
        <v>Mansoura</v>
      </c>
      <c r="Y63" s="26">
        <f>IFERROR(LARGE($T$63:$U$75,S63)," ")</f>
        <v>497479.53250000003</v>
      </c>
      <c r="Z63" s="26">
        <f>INDEX($V$63:$V$74,MATCH(Y63,$U$63:$U$74,0))</f>
        <v>339607.83000000007</v>
      </c>
    </row>
    <row r="64" spans="1:56" x14ac:dyDescent="0.25">
      <c r="B64" s="16" t="s">
        <v>1</v>
      </c>
      <c r="C64" s="16" t="s">
        <v>1</v>
      </c>
      <c r="D64" s="16" t="s">
        <v>13</v>
      </c>
      <c r="E64" s="16" t="s">
        <v>12</v>
      </c>
      <c r="J64" t="str">
        <f t="shared" si="15"/>
        <v>Sharkia</v>
      </c>
      <c r="K64" s="26">
        <f>SUMIFS(Table14[Sales],Table14[Year],Calculation!$K$2,Table14[Territory],Calculation!$K$3,Table14[Product Category],Calculation!$K$4,Table14[Governorate],Calculation!$J64)</f>
        <v>492879.76500000001</v>
      </c>
      <c r="L64" s="26">
        <f>SUMIFS(Table14[Sales],Table14[Year],Calculation!$K$2-1,Table14[Territory],Calculation!$K$3,Table14[Product Category],Calculation!$K$4,Table14[Governorate],Calculation!$J64)</f>
        <v>236251.33</v>
      </c>
      <c r="M64" s="26">
        <f>SUMIFS(Table14[COGS],Table14[Year],Calculation!$K$2,Table14[Territory],Calculation!$K$3,Table14[Product Category],Calculation!$K$4,Table14[Governorate],Calculation!$J64)</f>
        <v>476998.9473</v>
      </c>
      <c r="N64" s="26">
        <f>SUMIFS(Table14[COGS],Table14[Year],Calculation!$K$2-1,Table14[Territory],Calculation!$K$3,Table14[Product Category],Calculation!$K$4,Table14[Governorate],Calculation!$J64)</f>
        <v>225730.97610000003</v>
      </c>
      <c r="O64" s="26">
        <f t="shared" ref="O64:O74" si="17">K64-M64</f>
        <v>15880.817700000014</v>
      </c>
      <c r="P64" s="26">
        <f t="shared" ref="P64:P74" si="18">L64-N64</f>
        <v>10520.353899999958</v>
      </c>
      <c r="Q64" s="26">
        <f>SUMIFS(Table14[Qty],Table14[Year],Calculation!$K$2,Table14[Territory],Calculation!$K$3,Table14[Product Category],Calculation!$K$4,Table14[Governorate],Calculation!$J64)</f>
        <v>3460</v>
      </c>
      <c r="R64" s="25">
        <f>SUMIFS(Table14[Qty],Table14[Year],Calculation!$K$2-1,Table14[Territory],Calculation!$K$3,Table14[Product Category],Calculation!$K$4,Table14[Governorate],Calculation!$J64)</f>
        <v>1250</v>
      </c>
      <c r="S64">
        <f>IF(T64&lt;&gt;" ",ROWS($T$63:T64)," ")</f>
        <v>2</v>
      </c>
      <c r="T64" t="str">
        <f t="shared" si="16"/>
        <v>Sharkia</v>
      </c>
      <c r="U64" s="26">
        <f t="shared" ref="U64:U74" si="19">IF(CHOOSE($G$1,K64,Q64,O64)=0," ",CHOOSE($G$1,K64,Q64,O64))</f>
        <v>492879.76500000001</v>
      </c>
      <c r="V64" s="26">
        <f t="shared" ref="V64:V74" si="20">IF(CHOOSE($G$1,L64,R64,P64)=0," ",CHOOSE($G$1,L64,R64,P64))</f>
        <v>236251.33</v>
      </c>
      <c r="W64" s="26"/>
      <c r="X64" t="str">
        <f t="shared" ref="X64:X74" si="21">INDEX($T$63:$T$74,MATCH(Y64,$U$63:$U$74,0))</f>
        <v>Sharkia</v>
      </c>
      <c r="Y64" s="26">
        <f t="shared" ref="Y64:Y75" si="22">IFERROR(LARGE($T$63:$U$75,S64)," ")</f>
        <v>492879.76500000001</v>
      </c>
      <c r="Z64" s="26">
        <f t="shared" ref="Z64:Z74" si="23">INDEX($V$63:$V$74,MATCH(Y64,$U$63:$U$74,0))</f>
        <v>236251.33</v>
      </c>
    </row>
    <row r="65" spans="2:26" x14ac:dyDescent="0.25">
      <c r="B65" s="16" t="s">
        <v>9</v>
      </c>
      <c r="D65" s="16" t="s">
        <v>15</v>
      </c>
      <c r="E65" s="16" t="s">
        <v>7</v>
      </c>
      <c r="J65" t="str">
        <f t="shared" si="15"/>
        <v>Tanta</v>
      </c>
      <c r="K65" s="26">
        <f>SUMIFS(Table14[Sales],Table14[Year],Calculation!$K$2,Table14[Territory],Calculation!$K$3,Table14[Product Category],Calculation!$K$4,Table14[Governorate],Calculation!$J65)</f>
        <v>35155.434999999998</v>
      </c>
      <c r="L65" s="26">
        <f>SUMIFS(Table14[Sales],Table14[Year],Calculation!$K$2-1,Table14[Territory],Calculation!$K$3,Table14[Product Category],Calculation!$K$4,Table14[Governorate],Calculation!$J65)</f>
        <v>198214.54</v>
      </c>
      <c r="M65" s="26">
        <f>SUMIFS(Table14[COGS],Table14[Year],Calculation!$K$2,Table14[Territory],Calculation!$K$3,Table14[Product Category],Calculation!$K$4,Table14[Governorate],Calculation!$J65)</f>
        <v>31590.817049999998</v>
      </c>
      <c r="N65" s="26">
        <f>SUMIFS(Table14[COGS],Table14[Year],Calculation!$K$2-1,Table14[Territory],Calculation!$K$3,Table14[Product Category],Calculation!$K$4,Table14[Governorate],Calculation!$J65)</f>
        <v>188589.84850000002</v>
      </c>
      <c r="O65" s="26">
        <f t="shared" si="17"/>
        <v>3564.6179499999998</v>
      </c>
      <c r="P65" s="26">
        <f t="shared" si="18"/>
        <v>9624.6914999999863</v>
      </c>
      <c r="Q65" s="26">
        <f>SUMIFS(Table14[Qty],Table14[Year],Calculation!$K$2,Table14[Territory],Calculation!$K$3,Table14[Product Category],Calculation!$K$4,Table14[Governorate],Calculation!$J65)</f>
        <v>175</v>
      </c>
      <c r="R65" s="25">
        <f>SUMIFS(Table14[Qty],Table14[Year],Calculation!$K$2-1,Table14[Territory],Calculation!$K$3,Table14[Product Category],Calculation!$K$4,Table14[Governorate],Calculation!$J65)</f>
        <v>2170</v>
      </c>
      <c r="S65">
        <f>IF(T65&lt;&gt;" ",ROWS($T$63:T65)," ")</f>
        <v>3</v>
      </c>
      <c r="T65" t="str">
        <f t="shared" si="16"/>
        <v>Tanta</v>
      </c>
      <c r="U65" s="26">
        <f t="shared" si="19"/>
        <v>35155.434999999998</v>
      </c>
      <c r="V65" s="26">
        <f t="shared" si="20"/>
        <v>198214.54</v>
      </c>
      <c r="W65" s="26"/>
      <c r="X65" t="str">
        <f t="shared" si="21"/>
        <v>Menoufia</v>
      </c>
      <c r="Y65" s="26">
        <f t="shared" si="22"/>
        <v>336943.13333333336</v>
      </c>
      <c r="Z65" s="26">
        <f t="shared" si="23"/>
        <v>464082.6</v>
      </c>
    </row>
    <row r="66" spans="2:26" x14ac:dyDescent="0.25">
      <c r="B66" s="16" t="s">
        <v>13</v>
      </c>
      <c r="D66" s="16" t="s">
        <v>10</v>
      </c>
      <c r="E66" s="16" t="s">
        <v>17</v>
      </c>
      <c r="J66" t="str">
        <f t="shared" si="15"/>
        <v>Menoufia</v>
      </c>
      <c r="K66" s="26">
        <f>SUMIFS(Table14[Sales],Table14[Year],Calculation!$K$2,Table14[Territory],Calculation!$K$3,Table14[Product Category],Calculation!$K$4,Table14[Governorate],Calculation!$J66)</f>
        <v>336943.13333333336</v>
      </c>
      <c r="L66" s="26">
        <f>SUMIFS(Table14[Sales],Table14[Year],Calculation!$K$2-1,Table14[Territory],Calculation!$K$3,Table14[Product Category],Calculation!$K$4,Table14[Governorate],Calculation!$J66)</f>
        <v>464082.6</v>
      </c>
      <c r="M66" s="26">
        <f>SUMIFS(Table14[COGS],Table14[Year],Calculation!$K$2,Table14[Territory],Calculation!$K$3,Table14[Product Category],Calculation!$K$4,Table14[Governorate],Calculation!$J66)</f>
        <v>313631.27871666668</v>
      </c>
      <c r="N66" s="26">
        <f>SUMIFS(Table14[COGS],Table14[Year],Calculation!$K$2-1,Table14[Territory],Calculation!$K$3,Table14[Product Category],Calculation!$K$4,Table14[Governorate],Calculation!$J66)</f>
        <v>452942.68879999995</v>
      </c>
      <c r="O66" s="26">
        <f t="shared" si="17"/>
        <v>23311.854616666678</v>
      </c>
      <c r="P66" s="26">
        <f t="shared" si="18"/>
        <v>11139.911200000031</v>
      </c>
      <c r="Q66" s="26">
        <f>SUMIFS(Table14[Qty],Table14[Year],Calculation!$K$2,Table14[Territory],Calculation!$K$3,Table14[Product Category],Calculation!$K$4,Table14[Governorate],Calculation!$J66)</f>
        <v>5385</v>
      </c>
      <c r="R66" s="25">
        <f>SUMIFS(Table14[Qty],Table14[Year],Calculation!$K$2-1,Table14[Territory],Calculation!$K$3,Table14[Product Category],Calculation!$K$4,Table14[Governorate],Calculation!$J66)</f>
        <v>4990</v>
      </c>
      <c r="S66">
        <f>IF(T66&lt;&gt;" ",ROWS($T$63:T66)," ")</f>
        <v>4</v>
      </c>
      <c r="T66" t="str">
        <f t="shared" si="16"/>
        <v>Menoufia</v>
      </c>
      <c r="U66" s="26">
        <f t="shared" si="19"/>
        <v>336943.13333333336</v>
      </c>
      <c r="V66" s="26">
        <f t="shared" si="20"/>
        <v>464082.6</v>
      </c>
      <c r="W66" s="26"/>
      <c r="X66" t="str">
        <f t="shared" si="21"/>
        <v>Tanta</v>
      </c>
      <c r="Y66" s="26">
        <f t="shared" si="22"/>
        <v>35155.434999999998</v>
      </c>
      <c r="Z66" s="26">
        <f t="shared" si="23"/>
        <v>198214.54</v>
      </c>
    </row>
    <row r="67" spans="2:26" x14ac:dyDescent="0.25">
      <c r="B67" s="16" t="s">
        <v>11</v>
      </c>
      <c r="E67" s="16" t="s">
        <v>8</v>
      </c>
      <c r="J67" t="str">
        <f t="shared" si="15"/>
        <v xml:space="preserve"> </v>
      </c>
      <c r="K67" s="26">
        <f>SUMIFS(Table14[Sales],Table14[Year],Calculation!$K$2,Table14[Territory],Calculation!$K$3,Table14[Product Category],Calculation!$K$4,Table14[Governorate],Calculation!$J67)</f>
        <v>0</v>
      </c>
      <c r="L67" s="26">
        <f>SUMIFS(Table14[Sales],Table14[Year],Calculation!$K$2-1,Table14[Territory],Calculation!$K$3,Table14[Product Category],Calculation!$K$4,Table14[Governorate],Calculation!$J67)</f>
        <v>0</v>
      </c>
      <c r="M67" s="26">
        <f>SUMIFS(Table14[COGS],Table14[Year],Calculation!$K$2,Table14[Territory],Calculation!$K$3,Table14[Product Category],Calculation!$K$4,Table14[Governorate],Calculation!$J67)</f>
        <v>0</v>
      </c>
      <c r="N67" s="26">
        <f>SUMIFS(Table14[COGS],Table14[Year],Calculation!$K$2-1,Table14[Territory],Calculation!$K$3,Table14[Product Category],Calculation!$K$4,Table14[Governorate],Calculation!$J67)</f>
        <v>0</v>
      </c>
      <c r="O67" s="26">
        <f t="shared" si="17"/>
        <v>0</v>
      </c>
      <c r="P67" s="26">
        <f t="shared" si="18"/>
        <v>0</v>
      </c>
      <c r="Q67" s="26">
        <f>SUMIFS(Table14[Qty],Table14[Year],Calculation!$K$2,Table14[Territory],Calculation!$K$3,Table14[Product Category],Calculation!$K$4,Table14[Governorate],Calculation!$J67)</f>
        <v>0</v>
      </c>
      <c r="R67" s="25">
        <f>SUMIFS(Table14[Qty],Table14[Year],Calculation!$K$2-1,Table14[Territory],Calculation!$K$3,Table14[Product Category],Calculation!$K$4,Table14[Governorate],Calculation!$J67)</f>
        <v>0</v>
      </c>
      <c r="S67" t="str">
        <f>IF(T67&lt;&gt;" ",ROWS($T$63:T67)," ")</f>
        <v xml:space="preserve"> </v>
      </c>
      <c r="T67" t="str">
        <f t="shared" si="16"/>
        <v xml:space="preserve"> </v>
      </c>
      <c r="U67" s="26" t="str">
        <f t="shared" si="19"/>
        <v xml:space="preserve"> </v>
      </c>
      <c r="V67" s="26" t="str">
        <f t="shared" si="20"/>
        <v xml:space="preserve"> </v>
      </c>
      <c r="W67" s="26"/>
      <c r="X67" t="str">
        <f t="shared" si="21"/>
        <v xml:space="preserve"> </v>
      </c>
      <c r="Y67" s="26" t="str">
        <f t="shared" si="22"/>
        <v xml:space="preserve"> </v>
      </c>
      <c r="Z67" s="26" t="str">
        <f t="shared" si="23"/>
        <v xml:space="preserve"> </v>
      </c>
    </row>
    <row r="68" spans="2:26" x14ac:dyDescent="0.25">
      <c r="B68" s="16" t="s">
        <v>12</v>
      </c>
      <c r="J68" t="str">
        <f t="shared" si="15"/>
        <v xml:space="preserve"> </v>
      </c>
      <c r="K68" s="26">
        <f>SUMIFS(Table14[Sales],Table14[Year],Calculation!$K$2,Table14[Territory],Calculation!$K$3,Table14[Product Category],Calculation!$K$4,Table14[Governorate],Calculation!$J68)</f>
        <v>0</v>
      </c>
      <c r="L68" s="26">
        <f>SUMIFS(Table14[Sales],Table14[Year],Calculation!$K$2-1,Table14[Territory],Calculation!$K$3,Table14[Product Category],Calculation!$K$4,Table14[Governorate],Calculation!$J68)</f>
        <v>0</v>
      </c>
      <c r="M68" s="26">
        <f>SUMIFS(Table14[COGS],Table14[Year],Calculation!$K$2,Table14[Territory],Calculation!$K$3,Table14[Product Category],Calculation!$K$4,Table14[Governorate],Calculation!$J68)</f>
        <v>0</v>
      </c>
      <c r="N68" s="26">
        <f>SUMIFS(Table14[COGS],Table14[Year],Calculation!$K$2-1,Table14[Territory],Calculation!$K$3,Table14[Product Category],Calculation!$K$4,Table14[Governorate],Calculation!$J68)</f>
        <v>0</v>
      </c>
      <c r="O68" s="26">
        <f t="shared" si="17"/>
        <v>0</v>
      </c>
      <c r="P68" s="26">
        <f t="shared" si="18"/>
        <v>0</v>
      </c>
      <c r="Q68" s="26">
        <f>SUMIFS(Table14[Qty],Table14[Year],Calculation!$K$2,Table14[Territory],Calculation!$K$3,Table14[Product Category],Calculation!$K$4,Table14[Governorate],Calculation!$J68)</f>
        <v>0</v>
      </c>
      <c r="R68" s="25">
        <f>SUMIFS(Table14[Qty],Table14[Year],Calculation!$K$2-1,Table14[Territory],Calculation!$K$3,Table14[Product Category],Calculation!$K$4,Table14[Governorate],Calculation!$J68)</f>
        <v>0</v>
      </c>
      <c r="S68" t="str">
        <f>IF(T68&lt;&gt;" ",ROWS($T$63:T68)," ")</f>
        <v xml:space="preserve"> </v>
      </c>
      <c r="T68" t="str">
        <f t="shared" si="16"/>
        <v xml:space="preserve"> </v>
      </c>
      <c r="U68" s="26" t="str">
        <f t="shared" si="19"/>
        <v xml:space="preserve"> </v>
      </c>
      <c r="V68" s="26" t="str">
        <f t="shared" si="20"/>
        <v xml:space="preserve"> </v>
      </c>
      <c r="W68" s="26"/>
      <c r="X68" t="str">
        <f t="shared" si="21"/>
        <v xml:space="preserve"> </v>
      </c>
      <c r="Y68" s="26" t="str">
        <f t="shared" si="22"/>
        <v xml:space="preserve"> </v>
      </c>
      <c r="Z68" s="26" t="str">
        <f t="shared" si="23"/>
        <v xml:space="preserve"> </v>
      </c>
    </row>
    <row r="69" spans="2:26" x14ac:dyDescent="0.25">
      <c r="B69" s="16" t="s">
        <v>7</v>
      </c>
      <c r="J69" t="str">
        <f t="shared" si="15"/>
        <v xml:space="preserve"> </v>
      </c>
      <c r="K69" s="26">
        <f>SUMIFS(Table14[Sales],Table14[Year],Calculation!$K$2,Table14[Territory],Calculation!$K$3,Table14[Product Category],Calculation!$K$4,Table14[Governorate],Calculation!$J69)</f>
        <v>0</v>
      </c>
      <c r="L69" s="26">
        <f>SUMIFS(Table14[Sales],Table14[Year],Calculation!$K$2-1,Table14[Territory],Calculation!$K$3,Table14[Product Category],Calculation!$K$4,Table14[Governorate],Calculation!$J69)</f>
        <v>0</v>
      </c>
      <c r="M69" s="26">
        <f>SUMIFS(Table14[COGS],Table14[Year],Calculation!$K$2,Table14[Territory],Calculation!$K$3,Table14[Product Category],Calculation!$K$4,Table14[Governorate],Calculation!$J69)</f>
        <v>0</v>
      </c>
      <c r="N69" s="26">
        <f>SUMIFS(Table14[COGS],Table14[Year],Calculation!$K$2-1,Table14[Territory],Calculation!$K$3,Table14[Product Category],Calculation!$K$4,Table14[Governorate],Calculation!$J69)</f>
        <v>0</v>
      </c>
      <c r="O69" s="26">
        <f t="shared" si="17"/>
        <v>0</v>
      </c>
      <c r="P69" s="26">
        <f t="shared" si="18"/>
        <v>0</v>
      </c>
      <c r="Q69" s="26">
        <f>SUMIFS(Table14[Qty],Table14[Year],Calculation!$K$2,Table14[Territory],Calculation!$K$3,Table14[Product Category],Calculation!$K$4,Table14[Governorate],Calculation!$J69)</f>
        <v>0</v>
      </c>
      <c r="R69" s="25">
        <f>SUMIFS(Table14[Qty],Table14[Year],Calculation!$K$2-1,Table14[Territory],Calculation!$K$3,Table14[Product Category],Calculation!$K$4,Table14[Governorate],Calculation!$J69)</f>
        <v>0</v>
      </c>
      <c r="S69" t="str">
        <f>IF(T69&lt;&gt;" ",ROWS($T$63:T69)," ")</f>
        <v xml:space="preserve"> </v>
      </c>
      <c r="T69" t="str">
        <f t="shared" si="16"/>
        <v xml:space="preserve"> </v>
      </c>
      <c r="U69" s="26" t="str">
        <f t="shared" si="19"/>
        <v xml:space="preserve"> </v>
      </c>
      <c r="V69" s="26" t="str">
        <f t="shared" si="20"/>
        <v xml:space="preserve"> </v>
      </c>
      <c r="W69" s="26"/>
      <c r="X69" t="str">
        <f t="shared" si="21"/>
        <v xml:space="preserve"> </v>
      </c>
      <c r="Y69" s="26" t="str">
        <f t="shared" si="22"/>
        <v xml:space="preserve"> </v>
      </c>
      <c r="Z69" s="26" t="str">
        <f t="shared" si="23"/>
        <v xml:space="preserve"> </v>
      </c>
    </row>
    <row r="70" spans="2:26" x14ac:dyDescent="0.25">
      <c r="B70" s="16" t="s">
        <v>17</v>
      </c>
      <c r="J70" t="str">
        <f t="shared" si="15"/>
        <v xml:space="preserve"> </v>
      </c>
      <c r="K70" s="26">
        <f>SUMIFS(Table14[Sales],Table14[Year],Calculation!$K$2,Table14[Territory],Calculation!$K$3,Table14[Product Category],Calculation!$K$4,Table14[Governorate],Calculation!$J70)</f>
        <v>0</v>
      </c>
      <c r="L70" s="26">
        <f>SUMIFS(Table14[Sales],Table14[Year],Calculation!$K$2-1,Table14[Territory],Calculation!$K$3,Table14[Product Category],Calculation!$K$4,Table14[Governorate],Calculation!$J70)</f>
        <v>0</v>
      </c>
      <c r="M70" s="26">
        <f>SUMIFS(Table14[COGS],Table14[Year],Calculation!$K$2,Table14[Territory],Calculation!$K$3,Table14[Product Category],Calculation!$K$4,Table14[Governorate],Calculation!$J70)</f>
        <v>0</v>
      </c>
      <c r="N70" s="26">
        <f>SUMIFS(Table14[COGS],Table14[Year],Calculation!$K$2-1,Table14[Territory],Calculation!$K$3,Table14[Product Category],Calculation!$K$4,Table14[Governorate],Calculation!$J70)</f>
        <v>0</v>
      </c>
      <c r="O70" s="26">
        <f t="shared" si="17"/>
        <v>0</v>
      </c>
      <c r="P70" s="26">
        <f t="shared" si="18"/>
        <v>0</v>
      </c>
      <c r="Q70" s="26">
        <f>SUMIFS(Table14[Qty],Table14[Year],Calculation!$K$2,Table14[Territory],Calculation!$K$3,Table14[Product Category],Calculation!$K$4,Table14[Governorate],Calculation!$J70)</f>
        <v>0</v>
      </c>
      <c r="R70" s="25">
        <f>SUMIFS(Table14[Qty],Table14[Year],Calculation!$K$2-1,Table14[Territory],Calculation!$K$3,Table14[Product Category],Calculation!$K$4,Table14[Governorate],Calculation!$J70)</f>
        <v>0</v>
      </c>
      <c r="S70" t="str">
        <f>IF(T70&lt;&gt;" ",ROWS($T$63:T70)," ")</f>
        <v xml:space="preserve"> </v>
      </c>
      <c r="T70" t="str">
        <f t="shared" si="16"/>
        <v xml:space="preserve"> </v>
      </c>
      <c r="U70" s="26" t="str">
        <f t="shared" si="19"/>
        <v xml:space="preserve"> </v>
      </c>
      <c r="V70" s="26" t="str">
        <f t="shared" si="20"/>
        <v xml:space="preserve"> </v>
      </c>
      <c r="W70" s="26"/>
      <c r="X70" t="str">
        <f t="shared" si="21"/>
        <v xml:space="preserve"> </v>
      </c>
      <c r="Y70" s="26" t="str">
        <f t="shared" si="22"/>
        <v xml:space="preserve"> </v>
      </c>
      <c r="Z70" s="26" t="str">
        <f t="shared" si="23"/>
        <v xml:space="preserve"> </v>
      </c>
    </row>
    <row r="71" spans="2:26" x14ac:dyDescent="0.25">
      <c r="B71" s="16" t="s">
        <v>15</v>
      </c>
      <c r="J71" t="str">
        <f t="shared" si="15"/>
        <v xml:space="preserve"> </v>
      </c>
      <c r="K71" s="26">
        <f>SUMIFS(Table14[Sales],Table14[Year],Calculation!$K$2,Table14[Territory],Calculation!$K$3,Table14[Product Category],Calculation!$K$4,Table14[Governorate],Calculation!$J71)</f>
        <v>0</v>
      </c>
      <c r="L71" s="26">
        <f>SUMIFS(Table14[Sales],Table14[Year],Calculation!$K$2-1,Table14[Territory],Calculation!$K$3,Table14[Product Category],Calculation!$K$4,Table14[Governorate],Calculation!$J71)</f>
        <v>0</v>
      </c>
      <c r="M71" s="26">
        <f>SUMIFS(Table14[COGS],Table14[Year],Calculation!$K$2,Table14[Territory],Calculation!$K$3,Table14[Product Category],Calculation!$K$4,Table14[Governorate],Calculation!$J71)</f>
        <v>0</v>
      </c>
      <c r="N71" s="26">
        <f>SUMIFS(Table14[COGS],Table14[Year],Calculation!$K$2-1,Table14[Territory],Calculation!$K$3,Table14[Product Category],Calculation!$K$4,Table14[Governorate],Calculation!$J71)</f>
        <v>0</v>
      </c>
      <c r="O71" s="26">
        <f t="shared" si="17"/>
        <v>0</v>
      </c>
      <c r="P71" s="26">
        <f t="shared" si="18"/>
        <v>0</v>
      </c>
      <c r="Q71" s="26">
        <f>SUMIFS(Table14[Qty],Table14[Year],Calculation!$K$2,Table14[Territory],Calculation!$K$3,Table14[Product Category],Calculation!$K$4,Table14[Governorate],Calculation!$J71)</f>
        <v>0</v>
      </c>
      <c r="R71" s="25">
        <f>SUMIFS(Table14[Qty],Table14[Year],Calculation!$K$2-1,Table14[Territory],Calculation!$K$3,Table14[Product Category],Calculation!$K$4,Table14[Governorate],Calculation!$J71)</f>
        <v>0</v>
      </c>
      <c r="S71" t="str">
        <f>IF(T71&lt;&gt;" ",ROWS($T$63:T71)," ")</f>
        <v xml:space="preserve"> </v>
      </c>
      <c r="T71" t="str">
        <f t="shared" si="16"/>
        <v xml:space="preserve"> </v>
      </c>
      <c r="U71" s="26" t="str">
        <f t="shared" si="19"/>
        <v xml:space="preserve"> </v>
      </c>
      <c r="V71" s="26" t="str">
        <f t="shared" si="20"/>
        <v xml:space="preserve"> </v>
      </c>
      <c r="W71" s="26"/>
      <c r="X71" t="str">
        <f t="shared" si="21"/>
        <v xml:space="preserve"> </v>
      </c>
      <c r="Y71" s="26" t="str">
        <f t="shared" si="22"/>
        <v xml:space="preserve"> </v>
      </c>
      <c r="Z71" s="26" t="str">
        <f t="shared" si="23"/>
        <v xml:space="preserve"> </v>
      </c>
    </row>
    <row r="72" spans="2:26" x14ac:dyDescent="0.25">
      <c r="B72" s="16" t="s">
        <v>10</v>
      </c>
      <c r="J72" t="str">
        <f t="shared" si="15"/>
        <v xml:space="preserve"> </v>
      </c>
      <c r="K72" s="26">
        <f>SUMIFS(Table14[Sales],Table14[Year],Calculation!$K$2,Table14[Territory],Calculation!$K$3,Table14[Product Category],Calculation!$K$4,Table14[Governorate],Calculation!$J72)</f>
        <v>0</v>
      </c>
      <c r="L72" s="26">
        <f>SUMIFS(Table14[Sales],Table14[Year],Calculation!$K$2-1,Table14[Territory],Calculation!$K$3,Table14[Product Category],Calculation!$K$4,Table14[Governorate],Calculation!$J72)</f>
        <v>0</v>
      </c>
      <c r="M72" s="26">
        <f>SUMIFS(Table14[COGS],Table14[Year],Calculation!$K$2,Table14[Territory],Calculation!$K$3,Table14[Product Category],Calculation!$K$4,Table14[Governorate],Calculation!$J72)</f>
        <v>0</v>
      </c>
      <c r="N72" s="26">
        <f>SUMIFS(Table14[COGS],Table14[Year],Calculation!$K$2-1,Table14[Territory],Calculation!$K$3,Table14[Product Category],Calculation!$K$4,Table14[Governorate],Calculation!$J72)</f>
        <v>0</v>
      </c>
      <c r="O72" s="26">
        <f t="shared" si="17"/>
        <v>0</v>
      </c>
      <c r="P72" s="26">
        <f t="shared" si="18"/>
        <v>0</v>
      </c>
      <c r="Q72" s="26">
        <f>SUMIFS(Table14[Qty],Table14[Year],Calculation!$K$2,Table14[Territory],Calculation!$K$3,Table14[Product Category],Calculation!$K$4,Table14[Governorate],Calculation!$J72)</f>
        <v>0</v>
      </c>
      <c r="R72" s="25">
        <f>SUMIFS(Table14[Qty],Table14[Year],Calculation!$K$2-1,Table14[Territory],Calculation!$K$3,Table14[Product Category],Calculation!$K$4,Table14[Governorate],Calculation!$J72)</f>
        <v>0</v>
      </c>
      <c r="S72" t="str">
        <f>IF(T72&lt;&gt;" ",ROWS($T$63:T72)," ")</f>
        <v xml:space="preserve"> </v>
      </c>
      <c r="T72" t="str">
        <f t="shared" si="16"/>
        <v xml:space="preserve"> </v>
      </c>
      <c r="U72" s="26" t="str">
        <f t="shared" si="19"/>
        <v xml:space="preserve"> </v>
      </c>
      <c r="V72" s="26" t="str">
        <f t="shared" si="20"/>
        <v xml:space="preserve"> </v>
      </c>
      <c r="W72" s="26"/>
      <c r="X72" t="str">
        <f t="shared" si="21"/>
        <v xml:space="preserve"> </v>
      </c>
      <c r="Y72" s="26" t="str">
        <f t="shared" si="22"/>
        <v xml:space="preserve"> </v>
      </c>
      <c r="Z72" s="26" t="str">
        <f t="shared" si="23"/>
        <v xml:space="preserve"> </v>
      </c>
    </row>
    <row r="73" spans="2:26" x14ac:dyDescent="0.25">
      <c r="B73" s="16" t="s">
        <v>8</v>
      </c>
      <c r="J73" t="str">
        <f t="shared" si="15"/>
        <v xml:space="preserve"> </v>
      </c>
      <c r="K73" s="26">
        <f>SUMIFS(Table14[Sales],Table14[Year],Calculation!$K$2,Table14[Territory],Calculation!$K$3,Table14[Product Category],Calculation!$K$4,Table14[Governorate],Calculation!$J73)</f>
        <v>0</v>
      </c>
      <c r="L73" s="26">
        <f>SUMIFS(Table14[Sales],Table14[Year],Calculation!$K$2-1,Table14[Territory],Calculation!$K$3,Table14[Product Category],Calculation!$K$4,Table14[Governorate],Calculation!$J73)</f>
        <v>0</v>
      </c>
      <c r="M73" s="26">
        <f>SUMIFS(Table14[COGS],Table14[Year],Calculation!$K$2,Table14[Territory],Calculation!$K$3,Table14[Product Category],Calculation!$K$4,Table14[Governorate],Calculation!$J73)</f>
        <v>0</v>
      </c>
      <c r="N73" s="26">
        <f>SUMIFS(Table14[COGS],Table14[Year],Calculation!$K$2-1,Table14[Territory],Calculation!$K$3,Table14[Product Category],Calculation!$K$4,Table14[Governorate],Calculation!$J73)</f>
        <v>0</v>
      </c>
      <c r="O73" s="26">
        <f t="shared" si="17"/>
        <v>0</v>
      </c>
      <c r="P73" s="26">
        <f t="shared" si="18"/>
        <v>0</v>
      </c>
      <c r="Q73" s="26">
        <f>SUMIFS(Table14[Qty],Table14[Year],Calculation!$K$2,Table14[Territory],Calculation!$K$3,Table14[Product Category],Calculation!$K$4,Table14[Governorate],Calculation!$J73)</f>
        <v>0</v>
      </c>
      <c r="R73" s="25">
        <f>SUMIFS(Table14[Qty],Table14[Year],Calculation!$K$2-1,Table14[Territory],Calculation!$K$3,Table14[Product Category],Calculation!$K$4,Table14[Governorate],Calculation!$J73)</f>
        <v>0</v>
      </c>
      <c r="S73" t="str">
        <f>IF(T73&lt;&gt;" ",ROWS($T$63:T73)," ")</f>
        <v xml:space="preserve"> </v>
      </c>
      <c r="T73" t="str">
        <f t="shared" si="16"/>
        <v xml:space="preserve"> </v>
      </c>
      <c r="U73" s="26" t="str">
        <f t="shared" si="19"/>
        <v xml:space="preserve"> </v>
      </c>
      <c r="V73" s="26" t="str">
        <f t="shared" si="20"/>
        <v xml:space="preserve"> </v>
      </c>
      <c r="W73" s="26"/>
      <c r="X73" t="str">
        <f t="shared" si="21"/>
        <v xml:space="preserve"> </v>
      </c>
      <c r="Y73" s="26" t="str">
        <f t="shared" si="22"/>
        <v xml:space="preserve"> </v>
      </c>
      <c r="Z73" s="26" t="str">
        <f t="shared" si="23"/>
        <v xml:space="preserve"> </v>
      </c>
    </row>
    <row r="74" spans="2:26" x14ac:dyDescent="0.25">
      <c r="B74" s="14" t="s">
        <v>19</v>
      </c>
      <c r="J74" t="str">
        <f t="shared" si="15"/>
        <v xml:space="preserve"> </v>
      </c>
      <c r="K74" s="26">
        <f>SUMIFS(Table14[Sales],Table14[Year],Calculation!$K$2,Table14[Territory],Calculation!$K$3,Table14[Product Category],Calculation!$K$4,Table14[Governorate],Calculation!$J74)</f>
        <v>0</v>
      </c>
      <c r="L74" s="26">
        <f>SUMIFS(Table14[Sales],Table14[Year],Calculation!$K$2-1,Table14[Territory],Calculation!$K$3,Table14[Product Category],Calculation!$K$4,Table14[Governorate],Calculation!$J74)</f>
        <v>0</v>
      </c>
      <c r="M74" s="26">
        <f>SUMIFS(Table14[COGS],Table14[Year],Calculation!$K$2,Table14[Territory],Calculation!$K$3,Table14[Product Category],Calculation!$K$4,Table14[Governorate],Calculation!$J74)</f>
        <v>0</v>
      </c>
      <c r="N74" s="26">
        <f>SUMIFS(Table14[COGS],Table14[Year],Calculation!$K$2-1,Table14[Territory],Calculation!$K$3,Table14[Product Category],Calculation!$K$4,Table14[Governorate],Calculation!$J74)</f>
        <v>0</v>
      </c>
      <c r="O74" s="26">
        <f t="shared" si="17"/>
        <v>0</v>
      </c>
      <c r="P74" s="26">
        <f t="shared" si="18"/>
        <v>0</v>
      </c>
      <c r="Q74" s="26">
        <f>SUMIFS(Table14[Qty],Table14[Year],Calculation!$K$2,Table14[Territory],Calculation!$K$3,Table14[Product Category],Calculation!$K$4,Table14[Governorate],Calculation!$J74)</f>
        <v>0</v>
      </c>
      <c r="R74" s="25">
        <f>SUMIFS(Table14[Qty],Table14[Year],Calculation!$K$2-1,Table14[Territory],Calculation!$K$3,Table14[Product Category],Calculation!$K$4,Table14[Governorate],Calculation!$J74)</f>
        <v>0</v>
      </c>
      <c r="S74" t="str">
        <f>IF(T74&lt;&gt;" ",ROWS($T$63:T74)," ")</f>
        <v xml:space="preserve"> </v>
      </c>
      <c r="T74" t="str">
        <f t="shared" si="16"/>
        <v xml:space="preserve"> </v>
      </c>
      <c r="U74" s="26" t="str">
        <f t="shared" si="19"/>
        <v xml:space="preserve"> </v>
      </c>
      <c r="V74" s="26" t="str">
        <f t="shared" si="20"/>
        <v xml:space="preserve"> </v>
      </c>
      <c r="W74" s="26"/>
      <c r="X74" t="str">
        <f t="shared" si="21"/>
        <v xml:space="preserve"> </v>
      </c>
      <c r="Y74" s="26" t="str">
        <f t="shared" si="22"/>
        <v xml:space="preserve"> </v>
      </c>
      <c r="Z74" s="26" t="str">
        <f t="shared" si="23"/>
        <v xml:space="preserve"> </v>
      </c>
    </row>
    <row r="75" spans="2:26" x14ac:dyDescent="0.25">
      <c r="K75" s="27"/>
      <c r="L75" s="27"/>
      <c r="M75" s="27"/>
      <c r="N75" s="27"/>
      <c r="O75" s="27"/>
      <c r="P75" s="27"/>
      <c r="Q75" s="27"/>
      <c r="R75" s="27"/>
      <c r="Y75" s="26" t="str">
        <f t="shared" si="22"/>
        <v xml:space="preserve"> </v>
      </c>
    </row>
    <row r="76" spans="2:26" x14ac:dyDescent="0.25">
      <c r="K76" s="28"/>
      <c r="M76" s="28"/>
      <c r="O76" s="28"/>
      <c r="Q76" s="28"/>
      <c r="T76" s="35" t="e">
        <f ca="1">OFFSET($T$63,,,COUNTA(Selected_Gov))</f>
        <v>#VALUE!</v>
      </c>
      <c r="U76" s="35" t="e">
        <f ca="1">OFFSET($U$63,,,COUNTA(Selected_Gov))</f>
        <v>#VALUE!</v>
      </c>
      <c r="V76" s="35" t="e">
        <f ca="1">OFFSET($V$63,,,COUNTA(Selected_Gov))</f>
        <v>#VALUE!</v>
      </c>
      <c r="W76" s="43"/>
      <c r="X76" s="35" t="e">
        <f ca="1">OFFSET($X$63,,,COUNTA(Selected_Gov))</f>
        <v>#VALUE!</v>
      </c>
      <c r="Y76" s="35" t="e">
        <f ca="1">OFFSET($Y$63,,,COUNTA(Selected_Gov))</f>
        <v>#VALUE!</v>
      </c>
      <c r="Z76" s="35" t="e">
        <f ca="1">OFFSET($Z$63,,,COUNTA(Selected_Gov))</f>
        <v>#VALUE!</v>
      </c>
    </row>
    <row r="77" spans="2:26" x14ac:dyDescent="0.25">
      <c r="T77" t="s">
        <v>108</v>
      </c>
      <c r="U77" t="s">
        <v>109</v>
      </c>
      <c r="V77" t="s">
        <v>110</v>
      </c>
      <c r="X77" t="s">
        <v>119</v>
      </c>
      <c r="Y77" t="s">
        <v>120</v>
      </c>
      <c r="Z77" t="s">
        <v>121</v>
      </c>
    </row>
    <row r="78" spans="2:26" x14ac:dyDescent="0.25">
      <c r="X78" t="s">
        <v>114</v>
      </c>
    </row>
    <row r="79" spans="2:26" x14ac:dyDescent="0.25">
      <c r="X79" t="s">
        <v>115</v>
      </c>
    </row>
    <row r="80" spans="2:26" x14ac:dyDescent="0.25">
      <c r="X80" t="s">
        <v>116</v>
      </c>
    </row>
    <row r="81" spans="21:24" x14ac:dyDescent="0.25">
      <c r="X81" t="s">
        <v>117</v>
      </c>
    </row>
    <row r="82" spans="21:24" x14ac:dyDescent="0.25">
      <c r="U82" s="26"/>
      <c r="X82" t="s">
        <v>118</v>
      </c>
    </row>
    <row r="83" spans="21:24" x14ac:dyDescent="0.25">
      <c r="U83" s="26"/>
    </row>
    <row r="84" spans="21:24" x14ac:dyDescent="0.25">
      <c r="U84" s="26"/>
    </row>
    <row r="85" spans="21:24" x14ac:dyDescent="0.25">
      <c r="U85" s="26"/>
    </row>
  </sheetData>
  <mergeCells count="8">
    <mergeCell ref="T33:V33"/>
    <mergeCell ref="K33:R33"/>
    <mergeCell ref="B33:F33"/>
    <mergeCell ref="T8:V8"/>
    <mergeCell ref="T61:V61"/>
    <mergeCell ref="T55:X55"/>
    <mergeCell ref="T56:X56"/>
    <mergeCell ref="X61:Z61"/>
  </mergeCells>
  <conditionalFormatting sqref="K23 O23 Q23">
    <cfRule type="cellIs" dxfId="17" priority="2" operator="lessThan">
      <formula>0</formula>
    </cfRule>
  </conditionalFormatting>
  <conditionalFormatting sqref="K76 O76 Q76">
    <cfRule type="cellIs" dxfId="16" priority="1" operator="lessThan">
      <formula>0</formula>
    </cfRule>
  </conditionalFormatting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T32"/>
  <sheetViews>
    <sheetView showGridLines="0" showRowColHeaders="0" topLeftCell="A16" workbookViewId="0">
      <selection activeCell="G3" sqref="G3"/>
    </sheetView>
  </sheetViews>
  <sheetFormatPr defaultRowHeight="15" x14ac:dyDescent="0.25"/>
  <cols>
    <col min="1" max="1" width="1.85546875" customWidth="1"/>
    <col min="2" max="2" width="4.42578125" customWidth="1"/>
    <col min="4" max="4" width="19.140625" customWidth="1"/>
    <col min="5" max="6" width="11.5703125" bestFit="1" customWidth="1"/>
    <col min="7" max="7" width="11.5703125" customWidth="1"/>
    <col min="10" max="10" width="12.42578125" customWidth="1"/>
    <col min="13" max="13" width="10.7109375" bestFit="1" customWidth="1"/>
    <col min="17" max="18" width="9.140625" style="36"/>
  </cols>
  <sheetData>
    <row r="2" spans="1:20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8" x14ac:dyDescent="0.25">
      <c r="A3" s="9"/>
      <c r="B3" s="9"/>
      <c r="C3" s="46" t="s">
        <v>69</v>
      </c>
      <c r="D3" s="9"/>
      <c r="E3" s="9"/>
      <c r="F3" s="47" t="s">
        <v>28</v>
      </c>
      <c r="G3" s="9"/>
      <c r="H3" s="9"/>
      <c r="I3" s="9"/>
      <c r="J3" s="48" t="s">
        <v>0</v>
      </c>
      <c r="K3" s="9"/>
      <c r="L3" s="9"/>
      <c r="M3" s="9"/>
      <c r="N3" s="49" t="s">
        <v>5</v>
      </c>
      <c r="O3" s="9"/>
      <c r="P3" s="9"/>
      <c r="Q3" s="9"/>
      <c r="R3" s="9"/>
      <c r="S3" s="9"/>
      <c r="T3" s="9"/>
    </row>
    <row r="4" spans="1:20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20"/>
      <c r="M4" s="9"/>
      <c r="N4" s="9"/>
      <c r="O4" s="9"/>
      <c r="P4" s="9"/>
      <c r="Q4" s="9"/>
      <c r="R4" s="9"/>
      <c r="S4" s="9"/>
      <c r="T4" s="9"/>
    </row>
    <row r="5" spans="1:20" ht="6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12"/>
      <c r="B7" s="1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12"/>
      <c r="B9" s="1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6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36"/>
      <c r="O14" s="9"/>
      <c r="P14" s="9"/>
      <c r="Q14" s="9"/>
      <c r="R14" s="9"/>
      <c r="S14" s="9"/>
      <c r="T14" s="9"/>
    </row>
    <row r="15" spans="1:20" ht="21.75" customHeight="1" x14ac:dyDescent="0.25">
      <c r="A15" s="9"/>
      <c r="B15" s="36"/>
      <c r="C15" s="30" t="s">
        <v>92</v>
      </c>
      <c r="D15" s="31" t="s">
        <v>55</v>
      </c>
      <c r="E15" s="31" t="s">
        <v>31</v>
      </c>
      <c r="F15" s="31" t="s">
        <v>84</v>
      </c>
      <c r="G15" s="33" t="s">
        <v>91</v>
      </c>
      <c r="H15" s="31" t="s">
        <v>71</v>
      </c>
      <c r="I15" s="31" t="s">
        <v>88</v>
      </c>
      <c r="J15" s="33" t="s">
        <v>91</v>
      </c>
      <c r="K15" s="31" t="s">
        <v>54</v>
      </c>
      <c r="L15" s="32" t="s">
        <v>87</v>
      </c>
      <c r="M15" s="33" t="s">
        <v>91</v>
      </c>
      <c r="O15" s="9"/>
      <c r="P15" s="9"/>
      <c r="Q15" s="9"/>
      <c r="R15" s="9"/>
      <c r="S15" s="9"/>
      <c r="T15" s="9"/>
    </row>
    <row r="16" spans="1:20" x14ac:dyDescent="0.25">
      <c r="A16" s="9"/>
      <c r="B16" s="36"/>
      <c r="C16">
        <f>INDEX(Calculation!I35:I$50,Calculation!$B$52)</f>
        <v>1</v>
      </c>
      <c r="D16" t="str">
        <f>INDEX(Calculation!J35:J$50,Calculation!$B$52)</f>
        <v>MS Office</v>
      </c>
      <c r="E16" s="26">
        <f>INDEX(Calculation!K35:K$50,Calculation!$B$52)</f>
        <v>186068.29666666663</v>
      </c>
      <c r="F16" s="26">
        <f>INDEX(Calculation!L35:L$50,Calculation!$B$52)</f>
        <v>301662.69</v>
      </c>
      <c r="G16" s="28">
        <f>IFERROR((E16-F16)/F16," ")</f>
        <v>-0.38319088559918818</v>
      </c>
      <c r="H16" s="26">
        <f>INDEX(Calculation!O35:O$50,Calculation!$B$52)</f>
        <v>12107.616516666632</v>
      </c>
      <c r="I16" s="26">
        <f>INDEX(Calculation!P35:P$50,Calculation!$B$52)</f>
        <v>18037.444100000022</v>
      </c>
      <c r="J16" s="28">
        <f>IFERROR((H16-I16)/I16," ")</f>
        <v>-0.32875098880186593</v>
      </c>
      <c r="K16" s="26">
        <f>INDEX(Calculation!Q35:Q$50,Calculation!$B$52)</f>
        <v>2140</v>
      </c>
      <c r="L16" s="26">
        <f>INDEX(Calculation!R35:R$50,Calculation!$B$52)</f>
        <v>5050</v>
      </c>
      <c r="M16" s="28">
        <f>IFERROR((K16-L16)/L16," ")</f>
        <v>-0.57623762376237619</v>
      </c>
      <c r="O16" s="9"/>
      <c r="P16" s="9"/>
      <c r="Q16" s="9"/>
      <c r="R16" s="9"/>
      <c r="S16" s="9"/>
      <c r="T16" s="9"/>
    </row>
    <row r="17" spans="1:20" x14ac:dyDescent="0.25">
      <c r="A17" s="9"/>
      <c r="B17" s="36"/>
      <c r="C17">
        <f>INDEX(Calculation!I36:I$50,Calculation!$B$52)</f>
        <v>2</v>
      </c>
      <c r="D17" t="str">
        <f>INDEX(Calculation!J36:J$50,Calculation!$B$52)</f>
        <v>Antivirus</v>
      </c>
      <c r="E17" s="26">
        <f>INDEX(Calculation!K36:K$50,Calculation!$B$52)</f>
        <v>244898.285</v>
      </c>
      <c r="F17" s="26">
        <f>INDEX(Calculation!L36:L$50,Calculation!$B$52)</f>
        <v>283552.66000000003</v>
      </c>
      <c r="G17" s="28">
        <f t="shared" ref="G17:G19" si="0">IFERROR((E17-F17)/F17," ")</f>
        <v>-0.13632168007170176</v>
      </c>
      <c r="H17" s="26">
        <f>INDEX(Calculation!O36:O$50,Calculation!$B$52)</f>
        <v>32441.174999999988</v>
      </c>
      <c r="I17" s="26">
        <f>INDEX(Calculation!P36:P$50,Calculation!$B$52)</f>
        <v>7509.4352000000072</v>
      </c>
      <c r="J17" s="28">
        <f t="shared" ref="J17:J19" si="1">IFERROR((H17-I17)/I17," ")</f>
        <v>3.3200552552873694</v>
      </c>
      <c r="K17" s="26">
        <f>INDEX(Calculation!Q36:Q$50,Calculation!$B$52)</f>
        <v>1386</v>
      </c>
      <c r="L17" s="26">
        <f>INDEX(Calculation!R36:R$50,Calculation!$B$52)</f>
        <v>1510</v>
      </c>
      <c r="M17" s="28">
        <f t="shared" ref="M17:M19" si="2">IFERROR((K17-L17)/L17," ")</f>
        <v>-8.211920529801324E-2</v>
      </c>
      <c r="O17" s="9"/>
      <c r="P17" s="9"/>
      <c r="Q17" s="9"/>
      <c r="R17" s="9"/>
      <c r="S17" s="9"/>
      <c r="T17" s="9"/>
    </row>
    <row r="18" spans="1:20" x14ac:dyDescent="0.25">
      <c r="A18" s="9"/>
      <c r="B18" s="36"/>
      <c r="C18">
        <f>INDEX(Calculation!I37:I$50,Calculation!$B$52)</f>
        <v>3</v>
      </c>
      <c r="D18" t="str">
        <f>INDEX(Calculation!J37:J$50,Calculation!$B$52)</f>
        <v>Video Editing</v>
      </c>
      <c r="E18" s="26">
        <f>INDEX(Calculation!K37:K$50,Calculation!$B$52)</f>
        <v>305503.75583333336</v>
      </c>
      <c r="F18" s="26">
        <f>INDEX(Calculation!L37:L$50,Calculation!$B$52)</f>
        <v>176026.04</v>
      </c>
      <c r="G18" s="28">
        <f t="shared" si="0"/>
        <v>0.735560010515111</v>
      </c>
      <c r="H18" s="26">
        <f>INDEX(Calculation!O37:O$50,Calculation!$B$52)</f>
        <v>8201.6006416666787</v>
      </c>
      <c r="I18" s="26">
        <f>INDEX(Calculation!P37:P$50,Calculation!$B$52)</f>
        <v>1612.1774999999907</v>
      </c>
      <c r="J18" s="28">
        <f t="shared" si="1"/>
        <v>4.0872814201083481</v>
      </c>
      <c r="K18" s="26">
        <f>INDEX(Calculation!Q37:Q$50,Calculation!$B$52)</f>
        <v>2271</v>
      </c>
      <c r="L18" s="26">
        <f>INDEX(Calculation!R37:R$50,Calculation!$B$52)</f>
        <v>645</v>
      </c>
      <c r="M18" s="28">
        <f t="shared" si="2"/>
        <v>2.5209302325581397</v>
      </c>
      <c r="O18" s="9"/>
      <c r="P18" s="9"/>
      <c r="Q18" s="9"/>
      <c r="R18" s="9"/>
      <c r="S18" s="9"/>
      <c r="T18" s="9"/>
    </row>
    <row r="19" spans="1:20" x14ac:dyDescent="0.25">
      <c r="A19" s="9"/>
      <c r="B19" s="36"/>
      <c r="C19">
        <f>INDEX(Calculation!I38:I$50,Calculation!$B$52)</f>
        <v>4</v>
      </c>
      <c r="D19" t="str">
        <f>INDEX(Calculation!J38:J$50,Calculation!$B$52)</f>
        <v>MS Windows</v>
      </c>
      <c r="E19" s="26">
        <f>INDEX(Calculation!K38:K$50,Calculation!$B$52)</f>
        <v>295661.78666666668</v>
      </c>
      <c r="F19" s="26">
        <f>INDEX(Calculation!L38:L$50,Calculation!$B$52)</f>
        <v>186980.3</v>
      </c>
      <c r="G19" s="28">
        <f t="shared" si="0"/>
        <v>0.58124565350823965</v>
      </c>
      <c r="H19" s="26">
        <f>INDEX(Calculation!O38:O$50,Calculation!$B$52)</f>
        <v>28111.59268333338</v>
      </c>
      <c r="I19" s="26">
        <f>INDEX(Calculation!P38:P$50,Calculation!$B$52)</f>
        <v>8804.3141999999643</v>
      </c>
      <c r="J19" s="28">
        <f t="shared" si="1"/>
        <v>2.192933832749119</v>
      </c>
      <c r="K19" s="26">
        <f>INDEX(Calculation!Q38:Q$50,Calculation!$B$52)</f>
        <v>2489</v>
      </c>
      <c r="L19" s="26">
        <f>INDEX(Calculation!R38:R$50,Calculation!$B$52)</f>
        <v>1580</v>
      </c>
      <c r="M19" s="28">
        <f t="shared" si="2"/>
        <v>0.57531645569620249</v>
      </c>
      <c r="O19" s="9"/>
      <c r="P19" s="9"/>
      <c r="Q19" s="9"/>
      <c r="R19" s="9"/>
      <c r="S19" s="9"/>
      <c r="T19" s="9"/>
    </row>
    <row r="20" spans="1:20" ht="3" customHeight="1" x14ac:dyDescent="0.25">
      <c r="A20" s="9"/>
      <c r="B20" s="36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O20" s="9"/>
      <c r="P20" s="9"/>
      <c r="Q20" s="9"/>
      <c r="R20" s="9"/>
      <c r="S20" s="9"/>
      <c r="T20" s="9"/>
    </row>
    <row r="21" spans="1:20" ht="18" customHeight="1" x14ac:dyDescent="0.25">
      <c r="A21" s="9"/>
      <c r="B21" s="36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</sheetData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3</xdr:col>
                    <xdr:colOff>314325</xdr:colOff>
                    <xdr:row>2</xdr:row>
                    <xdr:rowOff>0</xdr:rowOff>
                  </from>
                  <to>
                    <xdr:col>4</xdr:col>
                    <xdr:colOff>57150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5</xdr:col>
                    <xdr:colOff>695325</xdr:colOff>
                    <xdr:row>2</xdr:row>
                    <xdr:rowOff>9525</xdr:rowOff>
                  </from>
                  <to>
                    <xdr:col>7</xdr:col>
                    <xdr:colOff>57150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10</xdr:col>
                    <xdr:colOff>0</xdr:colOff>
                    <xdr:row>2</xdr:row>
                    <xdr:rowOff>19050</xdr:rowOff>
                  </from>
                  <to>
                    <xdr:col>12</xdr:col>
                    <xdr:colOff>180975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15</xdr:col>
                    <xdr:colOff>476250</xdr:colOff>
                    <xdr:row>2</xdr:row>
                    <xdr:rowOff>19050</xdr:rowOff>
                  </from>
                  <to>
                    <xdr:col>18</xdr:col>
                    <xdr:colOff>466725</xdr:colOff>
                    <xdr:row>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8" name="Scroll Bar 20">
              <controlPr defaultSize="0" autoPict="0">
                <anchor moveWithCells="1">
                  <from>
                    <xdr:col>13</xdr:col>
                    <xdr:colOff>47625</xdr:colOff>
                    <xdr:row>14</xdr:row>
                    <xdr:rowOff>0</xdr:rowOff>
                  </from>
                  <to>
                    <xdr:col>13</xdr:col>
                    <xdr:colOff>247650</xdr:colOff>
                    <xdr:row>18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43ECCBE8-B9AF-46E1-BEFB-D591195A58F7}">
            <x14:iconSet iconSet="3Symbols" custom="1">
              <x14:cfvo type="percent">
                <xm:f>0</xm:f>
              </x14:cfvo>
              <x14:cfvo type="percent" gte="0">
                <xm:f>0</xm:f>
              </x14:cfvo>
              <x14:cfvo type="num">
                <xm:f>0.01</xm:f>
              </x14:cfvo>
              <x14:cfIcon iconSet="3Symbols" iconId="0"/>
              <x14:cfIcon iconSet="3Symbols" iconId="0"/>
              <x14:cfIcon iconSet="3Symbols" iconId="2"/>
            </x14:iconSet>
          </x14:cfRule>
          <xm:sqref>G16:G19</xm:sqref>
        </x14:conditionalFormatting>
        <x14:conditionalFormatting xmlns:xm="http://schemas.microsoft.com/office/excel/2006/main">
          <x14:cfRule type="iconSet" priority="2" id="{E7D18AE7-C2CA-4A16-8DC0-CE8CA6BD7745}">
            <x14:iconSet iconSet="3Symbols" custom="1">
              <x14:cfvo type="percent">
                <xm:f>0</xm:f>
              </x14:cfvo>
              <x14:cfvo type="percent" gte="0">
                <xm:f>0</xm:f>
              </x14:cfvo>
              <x14:cfvo type="num">
                <xm:f>0.01</xm:f>
              </x14:cfvo>
              <x14:cfIcon iconSet="3Symbols" iconId="0"/>
              <x14:cfIcon iconSet="3Symbols" iconId="0"/>
              <x14:cfIcon iconSet="3Symbols" iconId="2"/>
            </x14:iconSet>
          </x14:cfRule>
          <xm:sqref>J16:J19</xm:sqref>
        </x14:conditionalFormatting>
        <x14:conditionalFormatting xmlns:xm="http://schemas.microsoft.com/office/excel/2006/main">
          <x14:cfRule type="iconSet" priority="1" id="{D5B241EF-FCBC-43C2-BD25-5DC666553CA1}">
            <x14:iconSet iconSet="3Symbols" custom="1">
              <x14:cfvo type="percent">
                <xm:f>0</xm:f>
              </x14:cfvo>
              <x14:cfvo type="percent" gte="0">
                <xm:f>0</xm:f>
              </x14:cfvo>
              <x14:cfvo type="num">
                <xm:f>0.01</xm:f>
              </x14:cfvo>
              <x14:cfIcon iconSet="3Symbols" iconId="0"/>
              <x14:cfIcon iconSet="3Symbols" iconId="0"/>
              <x14:cfIcon iconSet="3Symbols" iconId="2"/>
            </x14:iconSet>
          </x14:cfRule>
          <xm:sqref>M16:M19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Data</vt:lpstr>
      <vt:lpstr>Calculation</vt:lpstr>
      <vt:lpstr>Dashboard</vt:lpstr>
      <vt:lpstr>Accessories</vt:lpstr>
      <vt:lpstr>Alex</vt:lpstr>
      <vt:lpstr>All</vt:lpstr>
      <vt:lpstr>AllGovs</vt:lpstr>
      <vt:lpstr>Cairo</vt:lpstr>
      <vt:lpstr>Delta</vt:lpstr>
      <vt:lpstr>Electronic</vt:lpstr>
      <vt:lpstr>Handsets</vt:lpstr>
      <vt:lpstr>KPIList</vt:lpstr>
      <vt:lpstr>Product_CategoryList</vt:lpstr>
      <vt:lpstr>ProductList</vt:lpstr>
      <vt:lpstr>Software</vt:lpstr>
      <vt:lpstr>TerritoryList</vt:lpstr>
      <vt:lpstr>UpperEgypt</vt:lpstr>
      <vt:lpstr>yearslist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2020-03-02T11:28:42Z</dcterms:modified>
</cp:coreProperties>
</file>