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omments1.xml" ContentType="application/vnd.openxmlformats-officedocument.spreadsheetml.comments+xml"/>
  <Override PartName="/xl/charts/chart8.xml" ContentType="application/vnd.openxmlformats-officedocument.drawingml.chart+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na\Desktop\Dashboards Course\المحاضرة الاولى\"/>
    </mc:Choice>
  </mc:AlternateContent>
  <bookViews>
    <workbookView xWindow="0" yWindow="0" windowWidth="20490" windowHeight="7620" tabRatio="841" firstSheet="8" activeTab="18"/>
  </bookViews>
  <sheets>
    <sheet name="INDEX" sheetId="2" r:id="rId1"/>
    <sheet name="SUMIFS" sheetId="4" r:id="rId2"/>
    <sheet name="Large_Small" sheetId="6" r:id="rId3"/>
    <sheet name="Row_Column" sheetId="7" r:id="rId4"/>
    <sheet name="Choose" sheetId="12" r:id="rId5"/>
    <sheet name="GetPivotData" sheetId="9" r:id="rId6"/>
    <sheet name="INDIRECT" sheetId="10" r:id="rId7"/>
    <sheet name="Data_2018" sheetId="13" r:id="rId8"/>
    <sheet name="Data_2019" sheetId="14" r:id="rId9"/>
    <sheet name="FormControls" sheetId="16" r:id="rId10"/>
    <sheet name="ComboDepList" sheetId="24" r:id="rId11"/>
    <sheet name="Stacked " sheetId="18" r:id="rId12"/>
    <sheet name="Error Bar" sheetId="17" r:id="rId13"/>
    <sheet name="From to " sheetId="19" r:id="rId14"/>
    <sheet name="from to 2" sheetId="20" r:id="rId15"/>
    <sheet name="Fixed Target" sheetId="28" r:id="rId16"/>
    <sheet name="Icons 1" sheetId="27" r:id="rId17"/>
    <sheet name="Icons 2" sheetId="26" r:id="rId18"/>
    <sheet name="Map" sheetId="22" r:id="rId19"/>
  </sheets>
  <externalReferences>
    <externalReference r:id="rId20"/>
    <externalReference r:id="rId21"/>
  </externalReferences>
  <definedNames>
    <definedName name="_xlcn.WorksheetConnection_T9A2C161" localSheetId="10" hidden="1">#REF!</definedName>
    <definedName name="_xlcn.WorksheetConnection_T9A2C161" localSheetId="15" hidden="1">#REF!</definedName>
    <definedName name="_xlcn.WorksheetConnection_T9A2C161" localSheetId="16" hidden="1">#REF!</definedName>
    <definedName name="_xlcn.WorksheetConnection_T9A2C161" hidden="1">#REF!</definedName>
    <definedName name="applist" localSheetId="10">INDEX((ComboDepList!#REF!,ComboDepList!#REF!,ComboDepList!#REF!),,,ComboDepList!#REF!)</definedName>
    <definedName name="applist" localSheetId="15">INDEX(([1]INDEX!$A$37:$A$51,[1]INDEX!$B$37:$B$51,[1]INDEX!$C$37:$C$51),,,[1]INDEX!$I$36)</definedName>
    <definedName name="applist" localSheetId="16">INDEX(([1]INDEX!$A$37:$A$51,[1]INDEX!$B$37:$B$51,[1]INDEX!$C$37:$C$51),,,[1]INDEX!$I$36)</definedName>
    <definedName name="applist">INDEX((INDEX!$A$37:$A$51,INDEX!$B$37:$B$51,INDEX!$C$37:$C$51),,,INDEX!$I$36)</definedName>
    <definedName name="CallMe">INDIRECT!$F$7</definedName>
    <definedName name="Choose_Division" localSheetId="10">CHOOSE(#REF!,data_py[Line],data_current[Line])</definedName>
    <definedName name="Choose_Division" localSheetId="15">CHOOSE(#REF!,[1]!data_py[Division],[1]!data_current[Division])</definedName>
    <definedName name="Choose_Division" localSheetId="16">CHOOSE(#REF!,[1]!data_py[Division],[1]!data_current[Division])</definedName>
    <definedName name="Choose_Division">CHOOSE(#REF!,data_py[Line],data_current[Line])</definedName>
    <definedName name="Choose_Revenue" localSheetId="10">CHOOSE(#REF!,data_py[Revenue],data_current[Revenue])</definedName>
    <definedName name="Choose_Revenue" localSheetId="15">CHOOSE(#REF!,[1]!data_py[Revenue],[1]!data_current[Revenue])</definedName>
    <definedName name="Choose_Revenue">CHOOSE(#REF!,data_py[Revenue],data_current[Revenue])</definedName>
    <definedName name="combo" localSheetId="15">[1]ComboDepList!$N$4:INDEX([1]ComboDepList!$N$4:$N$18,MATCH("zzzzzzzz",[1]ComboDepList!$N$4:$N$18,1))</definedName>
    <definedName name="combo" localSheetId="16">[1]ComboDepList!$N$4:INDEX([1]ComboDepList!$N$4:$N$18,MATCH("zzzzzzzz",[1]ComboDepList!$N$4:$N$18,1))</definedName>
    <definedName name="combo">ComboDepList!$N$4:INDEX(ComboDepList!$N$4:$N$18,MATCH("zzzzzzzz",ComboDepList!$N$4:$N$18,1))</definedName>
    <definedName name="date_new">INDEX('From to '!$A$2:$A$127,MATCH('From to '!$F$3,'From to '!$A$2:$A$127,0)):INDEX('From to '!$A$2:$A$127,MATCH('From to '!$F$4,'From to '!$A$2:$A$127,0))</definedName>
    <definedName name="greeting">INDIRECT!$I$6</definedName>
    <definedName name="myapp" localSheetId="15">INDEX('[2]Charts#4'!$A$2:$A$41,MATCH('[2]Charts#4'!$F$3,'[2]Charts#4'!$A$2:$A$41,0)):INDEX('[2]Charts#4'!$A$2:$A$41,MATCH('[2]Charts#4'!$F$4,'[2]Charts#4'!$A$2:$A$41,0))</definedName>
    <definedName name="myapp" localSheetId="16">INDEX('[2]Charts#4'!$A$2:$A$41,MATCH('[2]Charts#4'!$F$3,'[2]Charts#4'!$A$2:$A$41,0)):INDEX('[2]Charts#4'!$A$2:$A$41,MATCH('[2]Charts#4'!$F$4,'[2]Charts#4'!$A$2:$A$41,0))</definedName>
    <definedName name="myapp">INDEX('from to 2'!$A$2:$A$41,MATCH('from to 2'!$F$3,'from to 2'!$A$2:$A$41,0)):INDEX('from to 2'!$A$2:$A$41,MATCH('from to 2'!$F$4,'from to 2'!$A$2:$A$41,0))</definedName>
    <definedName name="mydate" localSheetId="15">INDEX('[2]Charts#3'!$A$2:$A$127,MATCH('[2]Charts#3'!$F$3,'[2]Charts#3'!$A$2:$A$127,0)):INDEX('[2]Charts#3'!$A$2:$A$127,MATCH('[2]Charts#3'!$F$4,'[2]Charts#3'!$A$2:$A$127,0))</definedName>
    <definedName name="mydate" localSheetId="16">INDEX('[2]Charts#3'!$A$2:$A$127,MATCH('[2]Charts#3'!$F$3,'[2]Charts#3'!$A$2:$A$127,0)):INDEX('[2]Charts#3'!$A$2:$A$127,MATCH('[2]Charts#3'!$F$4,'[2]Charts#3'!$A$2:$A$127,0))</definedName>
    <definedName name="mydate">INDEX('From to '!$A$2:$A$127,MATCH('From to '!$F$3,'From to '!$A$2:$A$127,0)):INDEX('From to '!$A$2:$A$127,MATCH('From to '!$F$4,'From to '!$A$2:$A$127,0))</definedName>
    <definedName name="myrev" localSheetId="15">INDEX('[2]Charts#4'!$B$2:$B$41,MATCH('[2]Charts#4'!$F$3,'[2]Charts#4'!$A$2:$A$41,0)):INDEX('[2]Charts#4'!$B$2:$B$41,MATCH('[2]Charts#4'!$F$4,'[2]Charts#4'!$A$2:$A$41,0))</definedName>
    <definedName name="myrev" localSheetId="16">INDEX('[2]Charts#4'!$B$2:$B$41,MATCH('[2]Charts#4'!$F$3,'[2]Charts#4'!$A$2:$A$41,0)):INDEX('[2]Charts#4'!$B$2:$B$41,MATCH('[2]Charts#4'!$F$4,'[2]Charts#4'!$A$2:$A$41,0))</definedName>
    <definedName name="myrev">INDEX('from to 2'!$B$2:$B$41,MATCH('from to 2'!$F$3,'from to 2'!$A$2:$A$41,0)):INDEX('from to 2'!$B$2:$B$41,MATCH('from to 2'!$F$4,'from to 2'!$A$2:$A$41,0))</definedName>
    <definedName name="myvalue" localSheetId="15">INDEX('[2]Charts#3'!$B$2:$B$127,MATCH('[2]Charts#3'!$F$3,'[2]Charts#3'!$A$2:$A$127,0)):INDEX('[2]Charts#3'!$B$2:$B$127,MATCH('[2]Charts#3'!$F$4,'[2]Charts#3'!$A$2:$A$127,0))</definedName>
    <definedName name="myvalue" localSheetId="16">INDEX('[2]Charts#3'!$B$2:$B$127,MATCH('[2]Charts#3'!$F$3,'[2]Charts#3'!$A$2:$A$127,0)):INDEX('[2]Charts#3'!$B$2:$B$127,MATCH('[2]Charts#3'!$F$4,'[2]Charts#3'!$A$2:$A$127,0))</definedName>
    <definedName name="myvalue">INDEX('From to '!$B$2:$B$127,MATCH('From to '!$F$3,'From to '!$A$2:$A$127,0)):INDEX('From to '!$B$2:$B$127,MATCH('From to '!$F$4,'From to '!$A$2:$A$127,0))</definedName>
    <definedName name="price_new">INDEX('From to '!$B$2:$B$127,MATCH('From to '!$F$3,'From to '!$A$2:$A$127,0)):INDEX('From to '!$B$2:$B$127,MATCH('From to '!$F$4,'From to '!$A$2:$A$127,0))</definedName>
    <definedName name="Product_new">INDEX('from to 2'!$A$2:$A$41,MATCH('from to 2'!$F$3,'from to 2'!$A$2:$A$41,0)):INDEX('from to 2'!$A$2:$A$41,MATCH('from to 2'!$F$4,'from to 2'!$A$2:$A$41,0))</definedName>
    <definedName name="Revenue_new">INDEX('from to 2'!$B$2:$B$41,MATCH('from to 2'!$F$3,'from to 2'!$A$2:$A$41,0)):INDEX('from to 2'!$B$2:$B$41,MATCH('from to 2'!$F$4,'from to 2'!$A$2:$A$41,0))</definedName>
    <definedName name="Slicer_Line">#N/A</definedName>
  </definedNames>
  <calcPr calcId="162913"/>
  <pivotCaches>
    <pivotCache cacheId="0" r:id="rId22"/>
  </pivotCaches>
  <extLst>
    <ext xmlns:x14="http://schemas.microsoft.com/office/spreadsheetml/2009/9/main" uri="{BBE1A952-AA13-448e-AADC-164F8A28A991}">
      <x14:slicerCaches>
        <x14:slicerCache r:id="rId2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4" i="4" l="1"/>
  <c r="H9" i="2"/>
  <c r="C25" i="10" l="1"/>
  <c r="C26" i="10"/>
  <c r="C24" i="10"/>
  <c r="L15" i="10" l="1"/>
  <c r="K15" i="10"/>
  <c r="H3" i="19"/>
  <c r="C17" i="10"/>
  <c r="C16" i="10"/>
  <c r="C15" i="10"/>
  <c r="D16" i="10"/>
  <c r="D15" i="10"/>
  <c r="D17" i="10"/>
  <c r="G19" i="24" l="1"/>
  <c r="G18" i="24"/>
  <c r="G14" i="24"/>
  <c r="G12" i="24"/>
  <c r="I8" i="24"/>
  <c r="N5" i="24"/>
  <c r="N6" i="24"/>
  <c r="N7" i="24"/>
  <c r="N8" i="24"/>
  <c r="N9" i="24"/>
  <c r="N10" i="24"/>
  <c r="N11" i="24"/>
  <c r="N12" i="24"/>
  <c r="N13" i="24"/>
  <c r="N14" i="24"/>
  <c r="N15" i="24"/>
  <c r="N16" i="24"/>
  <c r="N17" i="24"/>
  <c r="N18" i="24"/>
  <c r="N4" i="24"/>
  <c r="H4" i="22"/>
  <c r="G6" i="18"/>
  <c r="G22" i="12"/>
  <c r="I22" i="12"/>
  <c r="E7" i="12"/>
  <c r="E26" i="7"/>
  <c r="F26" i="7"/>
  <c r="G26" i="7"/>
  <c r="H26" i="7"/>
  <c r="D26" i="7"/>
  <c r="E25" i="7"/>
  <c r="F25" i="7"/>
  <c r="G25" i="7"/>
  <c r="H25" i="7"/>
  <c r="D25" i="7"/>
  <c r="G6" i="7"/>
  <c r="G7" i="7"/>
  <c r="G8" i="7"/>
  <c r="G9" i="7"/>
  <c r="G5" i="7"/>
  <c r="I5" i="7"/>
  <c r="H5" i="7"/>
  <c r="F5" i="7"/>
  <c r="J10" i="4"/>
  <c r="J15" i="4"/>
  <c r="J6" i="4"/>
  <c r="I56" i="2"/>
  <c r="G56" i="2"/>
  <c r="I29" i="2"/>
  <c r="I26" i="2" a="1"/>
  <c r="I26" i="2" s="1"/>
  <c r="I22" i="2"/>
  <c r="B6" i="10"/>
  <c r="B7" i="10"/>
  <c r="B8" i="10"/>
  <c r="C17" i="28" l="1"/>
  <c r="E17" i="28" s="1"/>
  <c r="C16" i="28"/>
  <c r="D16" i="28" s="1"/>
  <c r="C15" i="28"/>
  <c r="D15" i="28" s="1"/>
  <c r="C14" i="28"/>
  <c r="E14" i="28" s="1"/>
  <c r="C13" i="28"/>
  <c r="D13" i="28" s="1"/>
  <c r="C12" i="28"/>
  <c r="D12" i="28" s="1"/>
  <c r="C11" i="28"/>
  <c r="D11" i="28" s="1"/>
  <c r="C10" i="28"/>
  <c r="E10" i="28" s="1"/>
  <c r="C9" i="28"/>
  <c r="D9" i="28" s="1"/>
  <c r="C8" i="28"/>
  <c r="D8" i="28" s="1"/>
  <c r="C7" i="28"/>
  <c r="E7" i="28" s="1"/>
  <c r="D7" i="28" l="1"/>
  <c r="D17" i="28"/>
  <c r="E13" i="28"/>
  <c r="E12" i="28"/>
  <c r="E9" i="28"/>
  <c r="E16" i="28"/>
  <c r="E8" i="28"/>
  <c r="D14" i="28"/>
  <c r="D10" i="28"/>
  <c r="E15" i="28"/>
  <c r="E11" i="28"/>
  <c r="H5" i="22" l="1"/>
  <c r="H6" i="22"/>
  <c r="H7" i="22"/>
  <c r="H8" i="22"/>
  <c r="J7" i="22" l="1"/>
  <c r="I8" i="22"/>
  <c r="J6" i="22"/>
  <c r="J5" i="22"/>
  <c r="J4" i="22"/>
  <c r="I4" i="22"/>
  <c r="I5" i="22"/>
  <c r="I7" i="22"/>
  <c r="J8" i="22"/>
  <c r="I6" i="22"/>
  <c r="E10" i="26"/>
  <c r="C7" i="27"/>
  <c r="C4" i="27"/>
  <c r="K4" i="20" l="1"/>
  <c r="K3" i="20"/>
  <c r="L3" i="19"/>
  <c r="H4" i="19"/>
  <c r="L1" i="19"/>
  <c r="G8" i="18"/>
  <c r="G7" i="18"/>
  <c r="F7" i="18"/>
  <c r="F8" i="18"/>
  <c r="F6" i="18"/>
  <c r="B9" i="18"/>
  <c r="C9" i="18"/>
  <c r="D9" i="18"/>
  <c r="E9" i="18"/>
  <c r="G10" i="24"/>
  <c r="F87" i="16"/>
  <c r="F88" i="16"/>
  <c r="F89" i="16"/>
  <c r="F90" i="16"/>
  <c r="F86" i="16"/>
  <c r="E87" i="16"/>
  <c r="E88" i="16"/>
  <c r="E89" i="16"/>
  <c r="E90" i="16"/>
  <c r="E86" i="16"/>
  <c r="G73" i="16"/>
  <c r="G74" i="16"/>
  <c r="G75" i="16"/>
  <c r="G76" i="16"/>
  <c r="G77" i="16"/>
  <c r="G78" i="16"/>
  <c r="G27" i="16"/>
  <c r="G28" i="16"/>
  <c r="G29" i="16"/>
  <c r="G30" i="16"/>
  <c r="G31" i="16"/>
  <c r="G26" i="16"/>
  <c r="F27" i="16"/>
  <c r="F28" i="16"/>
  <c r="F29" i="16"/>
  <c r="F30" i="16"/>
  <c r="F31" i="16"/>
  <c r="F26" i="16"/>
  <c r="H6" i="16"/>
  <c r="G5" i="12" l="1"/>
  <c r="G31" i="12"/>
  <c r="G32" i="12"/>
  <c r="G33" i="12"/>
  <c r="G34" i="12"/>
  <c r="G35" i="12"/>
  <c r="G36" i="12"/>
  <c r="G37" i="12"/>
  <c r="G38" i="12"/>
  <c r="G39" i="12"/>
  <c r="G40" i="12"/>
  <c r="G41" i="12"/>
  <c r="G42" i="12"/>
  <c r="G43" i="12"/>
  <c r="G44" i="12"/>
  <c r="G30" i="12"/>
  <c r="G7" i="12"/>
  <c r="G8" i="12"/>
  <c r="G9" i="12"/>
  <c r="G10" i="12"/>
  <c r="G6" i="12"/>
  <c r="F6" i="7"/>
  <c r="F7" i="7"/>
  <c r="F8" i="7"/>
  <c r="F9" i="7"/>
  <c r="I6" i="6"/>
  <c r="I7" i="6"/>
  <c r="I8" i="6"/>
  <c r="I9" i="6"/>
  <c r="I5" i="6"/>
  <c r="G6" i="6"/>
  <c r="G7" i="6"/>
  <c r="G8" i="6"/>
  <c r="G9" i="6"/>
  <c r="G5" i="6"/>
  <c r="J5" i="4"/>
  <c r="I57" i="2"/>
  <c r="I58" i="2"/>
  <c r="I59" i="2"/>
  <c r="I60" i="2"/>
  <c r="I61" i="2"/>
  <c r="I62" i="2"/>
  <c r="I63" i="2"/>
  <c r="I64" i="2"/>
  <c r="I65" i="2"/>
  <c r="I66" i="2"/>
  <c r="I67" i="2"/>
  <c r="I68" i="2"/>
  <c r="I69" i="2"/>
  <c r="I70" i="2"/>
  <c r="G37" i="2"/>
  <c r="G38" i="2"/>
  <c r="G39" i="2"/>
  <c r="G40" i="2"/>
  <c r="G41" i="2"/>
  <c r="G42" i="2"/>
  <c r="G43" i="2"/>
  <c r="G44" i="2"/>
  <c r="G45" i="2"/>
  <c r="G46" i="2"/>
  <c r="G47" i="2"/>
  <c r="G48" i="2"/>
  <c r="G49" i="2"/>
  <c r="G50" i="2"/>
  <c r="G51" i="2"/>
  <c r="D19" i="2"/>
  <c r="E19" i="2"/>
  <c r="F19" i="2"/>
  <c r="C19" i="2"/>
  <c r="H7" i="2"/>
  <c r="H6" i="2"/>
  <c r="K13" i="9"/>
  <c r="K7" i="9"/>
  <c r="K12" i="9"/>
  <c r="K4" i="9"/>
  <c r="K6" i="9"/>
  <c r="K11" i="9"/>
  <c r="K5" i="9"/>
  <c r="K10" i="9"/>
  <c r="K15" i="9"/>
  <c r="K9" i="9"/>
  <c r="K14" i="9"/>
  <c r="K8" i="9"/>
  <c r="E8" i="17" l="1"/>
  <c r="D14" i="10" l="1"/>
  <c r="F75" i="16" l="1"/>
  <c r="F76" i="16"/>
  <c r="F77" i="16"/>
  <c r="F78" i="16"/>
  <c r="F74" i="16"/>
  <c r="F55" i="16"/>
  <c r="F54" i="16"/>
</calcChain>
</file>

<file path=xl/comments1.xml><?xml version="1.0" encoding="utf-8"?>
<comments xmlns="http://schemas.openxmlformats.org/spreadsheetml/2006/main">
  <authors>
    <author>Leila Gharani</author>
  </authors>
  <commentList>
    <comment ref="B4" authorId="0" shapeId="0">
      <text>
        <r>
          <rPr>
            <sz val="9"/>
            <color indexed="81"/>
            <rFont val="Tahoma"/>
            <family val="2"/>
          </rPr>
          <t>Change this number</t>
        </r>
      </text>
    </comment>
    <comment ref="B7" authorId="0" shapeId="0">
      <text>
        <r>
          <rPr>
            <sz val="9"/>
            <color indexed="81"/>
            <rFont val="Tahoma"/>
            <family val="2"/>
          </rPr>
          <t>Change this number</t>
        </r>
      </text>
    </comment>
  </commentList>
</comments>
</file>

<file path=xl/sharedStrings.xml><?xml version="1.0" encoding="utf-8"?>
<sst xmlns="http://schemas.openxmlformats.org/spreadsheetml/2006/main" count="935" uniqueCount="241">
  <si>
    <t>WenCaL</t>
  </si>
  <si>
    <t>Fightrr</t>
  </si>
  <si>
    <t>Commuta</t>
  </si>
  <si>
    <t>Blend</t>
  </si>
  <si>
    <t>Kryptis</t>
  </si>
  <si>
    <t>Infic</t>
  </si>
  <si>
    <t>Voltage</t>
  </si>
  <si>
    <t>Perino</t>
  </si>
  <si>
    <t>Accord</t>
  </si>
  <si>
    <t>Inkly</t>
  </si>
  <si>
    <t>Five Labs</t>
  </si>
  <si>
    <t>Misty Wash</t>
  </si>
  <si>
    <t>Sleops</t>
  </si>
  <si>
    <t>Twistrr</t>
  </si>
  <si>
    <t>Twenty20</t>
  </si>
  <si>
    <t>Kind Ape</t>
  </si>
  <si>
    <t>Hackrr</t>
  </si>
  <si>
    <t>Tanox</t>
  </si>
  <si>
    <t>Pet Feed</t>
  </si>
  <si>
    <t>Pes</t>
  </si>
  <si>
    <t>Minor Liar</t>
  </si>
  <si>
    <t>Right App</t>
  </si>
  <si>
    <t>Baden</t>
  </si>
  <si>
    <t>Mosquit</t>
  </si>
  <si>
    <t>Mirrrr</t>
  </si>
  <si>
    <t>Jellyfish</t>
  </si>
  <si>
    <t>Atmos</t>
  </si>
  <si>
    <t>Halotot</t>
  </si>
  <si>
    <t>Aviatrr</t>
  </si>
  <si>
    <t>Scrap</t>
  </si>
  <si>
    <t>Flowrrr</t>
  </si>
  <si>
    <t>deRamblr</t>
  </si>
  <si>
    <t>Motocyco</t>
  </si>
  <si>
    <t>Silvrr</t>
  </si>
  <si>
    <t>Arcade</t>
  </si>
  <si>
    <t>Amplefio</t>
  </si>
  <si>
    <t>Dasring</t>
  </si>
  <si>
    <t/>
  </si>
  <si>
    <t>Strex</t>
  </si>
  <si>
    <t>Rehire</t>
  </si>
  <si>
    <t>Didactic</t>
  </si>
  <si>
    <t>INDEX &amp; MATCH - Perfect for Complex Lookups</t>
  </si>
  <si>
    <t>Revenue</t>
  </si>
  <si>
    <t>Profit</t>
  </si>
  <si>
    <t>Actual</t>
  </si>
  <si>
    <t>Budget</t>
  </si>
  <si>
    <t>List 1</t>
  </si>
  <si>
    <t>List 2</t>
  </si>
  <si>
    <t>List 3</t>
  </si>
  <si>
    <t>Select List</t>
  </si>
  <si>
    <t>Basic Example</t>
  </si>
  <si>
    <t>More Complex</t>
  </si>
  <si>
    <t>Variety</t>
  </si>
  <si>
    <t>Year</t>
  </si>
  <si>
    <t>Region</t>
  </si>
  <si>
    <t>Current</t>
  </si>
  <si>
    <t>North America</t>
  </si>
  <si>
    <t>South America</t>
  </si>
  <si>
    <t>Asia</t>
  </si>
  <si>
    <t>Europe</t>
  </si>
  <si>
    <t>Australia</t>
  </si>
  <si>
    <t>PY</t>
  </si>
  <si>
    <t>GetPivotData</t>
  </si>
  <si>
    <t>Select KPI:</t>
  </si>
  <si>
    <t>Array Solution with CSE</t>
  </si>
  <si>
    <t>Array Solution without CSE</t>
  </si>
  <si>
    <t>SUMIFS, COUNTIFS - SUM &amp; COUNT based on Criteria</t>
  </si>
  <si>
    <t>Find total Revenue for the below criteria:</t>
  </si>
  <si>
    <t>LARGE &amp; SMALL - Perfect for Organizing</t>
  </si>
  <si>
    <t>Top 5</t>
  </si>
  <si>
    <t>Worst 5</t>
  </si>
  <si>
    <t>ROWS &amp; ROW Functions - Great for Indexing</t>
  </si>
  <si>
    <t>COLUMNS &amp; COLUMN Functions - Great for Indexing</t>
  </si>
  <si>
    <t>Choose - Sometimes Better than IF</t>
  </si>
  <si>
    <t>Choose Between Different Formulas</t>
  </si>
  <si>
    <t>Choose Between Different Lists</t>
  </si>
  <si>
    <t>Choose Between Different Ranges</t>
  </si>
  <si>
    <t>Group 1</t>
  </si>
  <si>
    <t>Group 2</t>
  </si>
  <si>
    <t>Group #</t>
  </si>
  <si>
    <t>Date</t>
  </si>
  <si>
    <t>Sum of Revenue</t>
  </si>
  <si>
    <t>Jan</t>
  </si>
  <si>
    <t>Feb</t>
  </si>
  <si>
    <t>Mar</t>
  </si>
  <si>
    <t>Apr</t>
  </si>
  <si>
    <t>May</t>
  </si>
  <si>
    <t>Month</t>
  </si>
  <si>
    <t>Jun</t>
  </si>
  <si>
    <t>Jul</t>
  </si>
  <si>
    <t>Aug</t>
  </si>
  <si>
    <t>Sep</t>
  </si>
  <si>
    <t>Oct</t>
  </si>
  <si>
    <t>Nov</t>
  </si>
  <si>
    <t>Dec</t>
  </si>
  <si>
    <t>Data preparation</t>
  </si>
  <si>
    <t>Revenue per month</t>
  </si>
  <si>
    <t>INDIRECT Function</t>
  </si>
  <si>
    <t>Hello there!</t>
  </si>
  <si>
    <t>greeting</t>
  </si>
  <si>
    <t>Pick year</t>
  </si>
  <si>
    <t>data_py</t>
  </si>
  <si>
    <t>data_current</t>
  </si>
  <si>
    <t>Table</t>
  </si>
  <si>
    <t>Selected Revenue</t>
  </si>
  <si>
    <t>Pick between different data tables in different Tabs</t>
  </si>
  <si>
    <t>Form Controls</t>
  </si>
  <si>
    <t>Combo Box</t>
  </si>
  <si>
    <t>Month Input</t>
  </si>
  <si>
    <t>Selection</t>
  </si>
  <si>
    <t>Selected month</t>
  </si>
  <si>
    <t>January</t>
  </si>
  <si>
    <t>February</t>
  </si>
  <si>
    <t>March</t>
  </si>
  <si>
    <t>April</t>
  </si>
  <si>
    <t>June</t>
  </si>
  <si>
    <t>July</t>
  </si>
  <si>
    <t>August</t>
  </si>
  <si>
    <t>September</t>
  </si>
  <si>
    <t>October</t>
  </si>
  <si>
    <t>November</t>
  </si>
  <si>
    <t>December</t>
  </si>
  <si>
    <t>Check Box</t>
  </si>
  <si>
    <t>Report</t>
  </si>
  <si>
    <t>Raw Data</t>
  </si>
  <si>
    <t>Spin Button</t>
  </si>
  <si>
    <t>Selected Month</t>
  </si>
  <si>
    <t>Months</t>
  </si>
  <si>
    <t>List Box</t>
  </si>
  <si>
    <t>Option Button</t>
  </si>
  <si>
    <t>Forecast</t>
  </si>
  <si>
    <t>Scroll Bar</t>
  </si>
  <si>
    <t>What about OR criteria?</t>
  </si>
  <si>
    <t>Find total revenue for the below:</t>
  </si>
  <si>
    <t>America</t>
  </si>
  <si>
    <t>1=Top 5</t>
  </si>
  <si>
    <t>2=Worst 5</t>
  </si>
  <si>
    <t>Total Revenue</t>
  </si>
  <si>
    <t>Sales</t>
  </si>
  <si>
    <t>Data prep.</t>
  </si>
  <si>
    <t>x</t>
  </si>
  <si>
    <t>y</t>
  </si>
  <si>
    <t>Max</t>
  </si>
  <si>
    <t>Add Total Values to Stacked Columns</t>
  </si>
  <si>
    <t>Greater than 45000</t>
  </si>
  <si>
    <t>Closing Price</t>
  </si>
  <si>
    <t>Task:</t>
  </si>
  <si>
    <t>Create a line chart depending on date selection below</t>
  </si>
  <si>
    <t>Chart description:</t>
  </si>
  <si>
    <t>From:</t>
  </si>
  <si>
    <t>To:</t>
  </si>
  <si>
    <t>Female</t>
  </si>
  <si>
    <t>icon position</t>
  </si>
  <si>
    <t>Male</t>
  </si>
  <si>
    <t>Full</t>
  </si>
  <si>
    <t>Data Preparation Table</t>
  </si>
  <si>
    <t>Best Rev</t>
  </si>
  <si>
    <t>Drop-Down with Text instead of Numbers</t>
  </si>
  <si>
    <t>Drop-Down with Combo Box</t>
  </si>
  <si>
    <t>Cardio Line1</t>
  </si>
  <si>
    <t>Neuro Line2</t>
  </si>
  <si>
    <t>Derma Line3</t>
  </si>
  <si>
    <t>Cardio Line1 Div</t>
  </si>
  <si>
    <t>Neuro Line2 Div</t>
  </si>
  <si>
    <t>Derma Line3 Div</t>
  </si>
  <si>
    <t xml:space="preserve">Neuro Line2 </t>
  </si>
  <si>
    <t>Line</t>
  </si>
  <si>
    <t>Products</t>
  </si>
  <si>
    <t>Select Product:</t>
  </si>
  <si>
    <t>Right Product</t>
  </si>
  <si>
    <t xml:space="preserve">Cardio Line1 </t>
  </si>
  <si>
    <t>Product</t>
  </si>
  <si>
    <t>Selected Line</t>
  </si>
  <si>
    <t>Select Line</t>
  </si>
  <si>
    <t xml:space="preserve">ctrl  shift , Enter </t>
  </si>
  <si>
    <t xml:space="preserve">using helper row </t>
  </si>
  <si>
    <t>ActualRevenue</t>
  </si>
  <si>
    <t>ActualProfit</t>
  </si>
  <si>
    <t>BudgetRevenue</t>
  </si>
  <si>
    <t>BudgetProfit</t>
  </si>
  <si>
    <t>index inside the match</t>
  </si>
  <si>
    <t>2 index ranges &amp;</t>
  </si>
  <si>
    <t>2 values  &amp;</t>
  </si>
  <si>
    <t>dropdown list</t>
  </si>
  <si>
    <t>How many Regions sold Neuro Line2 Products above 50000 in PY?</t>
  </si>
  <si>
    <t>row</t>
  </si>
  <si>
    <t>rows</t>
  </si>
  <si>
    <t>column</t>
  </si>
  <si>
    <t>coulmns</t>
  </si>
  <si>
    <t>Row Labels</t>
  </si>
  <si>
    <t>i6</t>
  </si>
  <si>
    <t>month</t>
  </si>
  <si>
    <t>Line name</t>
  </si>
  <si>
    <t>Product link</t>
  </si>
  <si>
    <t>Line Link</t>
  </si>
  <si>
    <t>Product name</t>
  </si>
  <si>
    <t>Select Product</t>
  </si>
  <si>
    <t>Vlookup</t>
  </si>
  <si>
    <t>index</t>
  </si>
  <si>
    <t>Cairo</t>
  </si>
  <si>
    <t>Alex</t>
  </si>
  <si>
    <t>UpperEgypt</t>
  </si>
  <si>
    <t>total</t>
  </si>
  <si>
    <t>date</t>
  </si>
  <si>
    <t>price</t>
  </si>
  <si>
    <t>products</t>
  </si>
  <si>
    <t>filled</t>
  </si>
  <si>
    <t>full</t>
  </si>
  <si>
    <t>Africa</t>
  </si>
  <si>
    <t>Dynamic Maps</t>
  </si>
  <si>
    <t>Worst Revnue</t>
  </si>
  <si>
    <t>Target</t>
  </si>
  <si>
    <t>name</t>
  </si>
  <si>
    <t>sales</t>
  </si>
  <si>
    <t>target achived</t>
  </si>
  <si>
    <t>target Not Achived</t>
  </si>
  <si>
    <t>Ali</t>
  </si>
  <si>
    <t>Samy</t>
  </si>
  <si>
    <t>Hosam</t>
  </si>
  <si>
    <t>Ayman</t>
  </si>
  <si>
    <t>Kariem</t>
  </si>
  <si>
    <t>mark</t>
  </si>
  <si>
    <t>ahmed</t>
  </si>
  <si>
    <t>beshoy</t>
  </si>
  <si>
    <t>Mina</t>
  </si>
  <si>
    <t>Mahmoud</t>
  </si>
  <si>
    <t>Sameh</t>
  </si>
  <si>
    <t>row way</t>
  </si>
  <si>
    <t>rows way</t>
  </si>
  <si>
    <t>way 1</t>
  </si>
  <si>
    <t>way 2</t>
  </si>
  <si>
    <t>CallMe</t>
  </si>
  <si>
    <t>I'm Here</t>
  </si>
  <si>
    <t>f7</t>
  </si>
  <si>
    <t xml:space="preserve">index return </t>
  </si>
  <si>
    <t xml:space="preserve">ماتش عاوزة رقم ترجع الكلمة بتاعتة </t>
  </si>
  <si>
    <t>اندكس بس هترجع باسم المنتج</t>
  </si>
  <si>
    <t>ماتس هتقارن اسم المنتج اللى جبتة من اندكس بالجدول اللى تحت</t>
  </si>
  <si>
    <t>vlookup</t>
  </si>
  <si>
    <t>Vlookup included to avoid the selected revenue and selected line by replace the ref of the indirect by the vlookup</t>
  </si>
  <si>
    <t>BY USING 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</si>
</sst>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quot;EUR&quot;* #,##0;&quot;EUR &quot;\(#,##0\)"/>
    <numFmt numFmtId="165" formatCode="#,##0;\-#,##0;"/>
    <numFmt numFmtId="166" formatCode="0.00000000"/>
    <numFmt numFmtId="167" formatCode=";;"/>
    <numFmt numFmtId="168" formatCode="_(* #,##0_);_(* \(#,##0\);_(* &quot;-&quot;??_);_(@_)"/>
  </numFmts>
  <fonts count="21" x14ac:knownFonts="1">
    <font>
      <sz val="11"/>
      <color theme="1"/>
      <name val="Calibri"/>
      <family val="2"/>
      <scheme val="minor"/>
    </font>
    <font>
      <b/>
      <sz val="11"/>
      <color theme="0"/>
      <name val="Calibri"/>
      <family val="2"/>
      <scheme val="minor"/>
    </font>
    <font>
      <b/>
      <sz val="11"/>
      <color theme="1"/>
      <name val="Calibri"/>
      <family val="2"/>
      <scheme val="minor"/>
    </font>
    <font>
      <b/>
      <sz val="13"/>
      <color theme="1"/>
      <name val="Calibri"/>
      <family val="2"/>
      <scheme val="minor"/>
    </font>
    <font>
      <b/>
      <sz val="12"/>
      <color theme="1"/>
      <name val="Calibri"/>
      <family val="2"/>
      <scheme val="minor"/>
    </font>
    <font>
      <sz val="9"/>
      <color indexed="81"/>
      <name val="Tahoma"/>
      <family val="2"/>
    </font>
    <font>
      <sz val="8"/>
      <color rgb="FF000000"/>
      <name val="Segoe UI"/>
      <family val="2"/>
    </font>
    <font>
      <sz val="9"/>
      <color theme="1"/>
      <name val="Calibri"/>
      <family val="2"/>
      <scheme val="minor"/>
    </font>
    <font>
      <b/>
      <sz val="16"/>
      <color theme="1"/>
      <name val="Calibri"/>
      <family val="2"/>
      <scheme val="minor"/>
    </font>
    <font>
      <sz val="11"/>
      <color theme="0"/>
      <name val="Calibri"/>
      <family val="2"/>
      <scheme val="minor"/>
    </font>
    <font>
      <b/>
      <u/>
      <sz val="11"/>
      <color theme="1"/>
      <name val="Calibri"/>
      <family val="2"/>
      <scheme val="minor"/>
    </font>
    <font>
      <sz val="11"/>
      <color theme="1"/>
      <name val="Calibri"/>
      <family val="2"/>
      <scheme val="minor"/>
    </font>
    <font>
      <sz val="10"/>
      <color theme="0" tint="-0.499984740745262"/>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name val="Calibri"/>
      <family val="2"/>
      <scheme val="minor"/>
    </font>
    <font>
      <sz val="11"/>
      <color theme="1"/>
      <name val="Calibri"/>
      <family val="2"/>
      <charset val="178"/>
      <scheme val="minor"/>
    </font>
    <font>
      <b/>
      <sz val="11"/>
      <color theme="5" tint="-0.249977111117893"/>
      <name val="Century Gothic"/>
      <family val="2"/>
    </font>
    <font>
      <b/>
      <sz val="11"/>
      <name val="Century Gothic"/>
      <family val="2"/>
    </font>
    <font>
      <sz val="11"/>
      <name val="Century Gothic"/>
      <family val="2"/>
    </font>
  </fonts>
  <fills count="19">
    <fill>
      <patternFill patternType="none"/>
    </fill>
    <fill>
      <patternFill patternType="gray125"/>
    </fill>
    <fill>
      <patternFill patternType="solid">
        <fgColor rgb="FF638EC6"/>
        <bgColor indexed="64"/>
      </patternFill>
    </fill>
    <fill>
      <patternFill patternType="solid">
        <fgColor rgb="FFD2DEEE"/>
        <bgColor indexed="64"/>
      </patternFill>
    </fill>
    <fill>
      <patternFill patternType="solid">
        <fgColor rgb="FFCA91F9"/>
        <bgColor indexed="64"/>
      </patternFill>
    </fill>
    <fill>
      <patternFill patternType="solid">
        <fgColor rgb="FFE8810C"/>
        <bgColor indexed="64"/>
      </patternFill>
    </fill>
    <fill>
      <patternFill patternType="solid">
        <fgColor theme="8"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bgColor indexed="64"/>
      </patternFill>
    </fill>
    <fill>
      <patternFill patternType="solid">
        <fgColor rgb="FFFFFDF7"/>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C000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s>
  <borders count="2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ck">
        <color auto="1"/>
      </right>
      <top/>
      <bottom/>
      <diagonal/>
    </border>
    <border>
      <left/>
      <right style="thick">
        <color auto="1"/>
      </right>
      <top/>
      <bottom style="thin">
        <color indexed="64"/>
      </bottom>
      <diagonal/>
    </border>
    <border>
      <left/>
      <right/>
      <top/>
      <bottom style="thin">
        <color theme="1" tint="0.249977111117893"/>
      </bottom>
      <diagonal/>
    </border>
    <border>
      <left/>
      <right/>
      <top style="thin">
        <color theme="0" tint="-0.14996795556505021"/>
      </top>
      <bottom style="thin">
        <color theme="0" tint="-0.14996795556505021"/>
      </bottom>
      <diagonal/>
    </border>
    <border>
      <left style="thin">
        <color theme="0" tint="-0.14996795556505021"/>
      </left>
      <right/>
      <top style="thin">
        <color theme="0" tint="-0.14993743705557422"/>
      </top>
      <bottom/>
      <diagonal/>
    </border>
    <border>
      <left style="thin">
        <color theme="0" tint="-0.14996795556505021"/>
      </left>
      <right/>
      <top style="thin">
        <color theme="0" tint="-0.14993743705557422"/>
      </top>
      <bottom style="thick">
        <color theme="0" tint="-0.14996795556505021"/>
      </bottom>
      <diagonal/>
    </border>
    <border>
      <left style="thin">
        <color theme="0" tint="-0.14993743705557422"/>
      </left>
      <right/>
      <top style="thin">
        <color theme="0" tint="-0.14993743705557422"/>
      </top>
      <bottom/>
      <diagonal/>
    </border>
    <border>
      <left style="thin">
        <color theme="0" tint="-0.14993743705557422"/>
      </left>
      <right/>
      <top style="thin">
        <color theme="0" tint="-0.14993743705557422"/>
      </top>
      <bottom style="thick">
        <color theme="0" tint="-0.14993743705557422"/>
      </bottom>
      <diagonal/>
    </border>
  </borders>
  <cellStyleXfs count="5">
    <xf numFmtId="0" fontId="0"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7" fillId="0" borderId="0"/>
  </cellStyleXfs>
  <cellXfs count="118">
    <xf numFmtId="0" fontId="0" fillId="0" borderId="0" xfId="0"/>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3" fillId="0" borderId="4" xfId="0" applyFont="1" applyBorder="1"/>
    <xf numFmtId="0" fontId="4" fillId="0" borderId="4" xfId="0" applyFont="1" applyBorder="1"/>
    <xf numFmtId="0" fontId="2" fillId="0" borderId="0" xfId="0" applyFont="1"/>
    <xf numFmtId="0" fontId="2" fillId="0" borderId="4" xfId="0" applyFont="1" applyBorder="1"/>
    <xf numFmtId="0" fontId="0" fillId="0" borderId="0" xfId="0" applyAlignment="1">
      <alignment horizontal="right"/>
    </xf>
    <xf numFmtId="0" fontId="1" fillId="2" borderId="0" xfId="0" applyFont="1" applyFill="1" applyBorder="1"/>
    <xf numFmtId="0" fontId="1" fillId="2" borderId="0" xfId="0" applyFont="1" applyFill="1"/>
    <xf numFmtId="0" fontId="1" fillId="2" borderId="0" xfId="0" applyFont="1" applyFill="1" applyBorder="1" applyAlignment="1">
      <alignment horizontal="left" wrapText="1"/>
    </xf>
    <xf numFmtId="0" fontId="0" fillId="3" borderId="0" xfId="0" applyFill="1"/>
    <xf numFmtId="0" fontId="0" fillId="3" borderId="7" xfId="0" applyFill="1" applyBorder="1"/>
    <xf numFmtId="3" fontId="0" fillId="0" borderId="0" xfId="0" applyNumberFormat="1"/>
    <xf numFmtId="0" fontId="4" fillId="0" borderId="0" xfId="0" applyFont="1" applyBorder="1"/>
    <xf numFmtId="0" fontId="3" fillId="0" borderId="0" xfId="0" applyFont="1" applyBorder="1"/>
    <xf numFmtId="0" fontId="2" fillId="0" borderId="11" xfId="0" applyFont="1" applyBorder="1"/>
    <xf numFmtId="0" fontId="2" fillId="0" borderId="4" xfId="0" applyFont="1" applyFill="1" applyBorder="1" applyAlignment="1">
      <alignment horizontal="left"/>
    </xf>
    <xf numFmtId="0" fontId="1" fillId="2" borderId="8" xfId="0" applyFont="1" applyFill="1" applyBorder="1"/>
    <xf numFmtId="0" fontId="1" fillId="2" borderId="9" xfId="0" applyFont="1" applyFill="1" applyBorder="1"/>
    <xf numFmtId="0" fontId="1" fillId="2" borderId="10" xfId="0" applyFont="1" applyFill="1" applyBorder="1"/>
    <xf numFmtId="0" fontId="2" fillId="0" borderId="4" xfId="0" applyFont="1" applyFill="1" applyBorder="1"/>
    <xf numFmtId="0" fontId="0" fillId="0" borderId="4" xfId="0" applyFill="1" applyBorder="1"/>
    <xf numFmtId="0" fontId="2" fillId="5" borderId="0" xfId="0" applyFont="1" applyFill="1" applyAlignment="1">
      <alignment horizontal="center"/>
    </xf>
    <xf numFmtId="0" fontId="2" fillId="5" borderId="12" xfId="0" applyFont="1" applyFill="1" applyBorder="1"/>
    <xf numFmtId="0" fontId="2" fillId="4" borderId="6" xfId="0" applyFont="1" applyFill="1" applyBorder="1"/>
    <xf numFmtId="3" fontId="0" fillId="0" borderId="13" xfId="0" applyNumberFormat="1" applyBorder="1"/>
    <xf numFmtId="0" fontId="1" fillId="2" borderId="4" xfId="0" applyFont="1" applyFill="1" applyBorder="1" applyAlignment="1">
      <alignment horizontal="centerContinuous"/>
    </xf>
    <xf numFmtId="0" fontId="0" fillId="2" borderId="14" xfId="0" applyFill="1" applyBorder="1" applyAlignment="1">
      <alignment horizontal="centerContinuous"/>
    </xf>
    <xf numFmtId="0" fontId="1" fillId="2" borderId="4" xfId="0" applyFont="1" applyFill="1" applyBorder="1" applyAlignment="1">
      <alignment horizontal="centerContinuous" wrapText="1"/>
    </xf>
    <xf numFmtId="0" fontId="0" fillId="2" borderId="4" xfId="0" applyFill="1" applyBorder="1" applyAlignment="1">
      <alignment horizontal="centerContinuous"/>
    </xf>
    <xf numFmtId="0" fontId="0" fillId="0" borderId="0" xfId="0" applyNumberFormat="1"/>
    <xf numFmtId="164" fontId="0" fillId="3" borderId="6" xfId="0" applyNumberFormat="1" applyFill="1" applyBorder="1"/>
    <xf numFmtId="14" fontId="0" fillId="0" borderId="0" xfId="0" applyNumberFormat="1"/>
    <xf numFmtId="9" fontId="0" fillId="0" borderId="0" xfId="0" applyNumberFormat="1"/>
    <xf numFmtId="0" fontId="0" fillId="0" borderId="0" xfId="0" pivotButton="1"/>
    <xf numFmtId="0" fontId="2" fillId="0" borderId="4" xfId="0" applyNumberFormat="1" applyFont="1" applyBorder="1"/>
    <xf numFmtId="0" fontId="0" fillId="0" borderId="4" xfId="0" applyNumberFormat="1" applyBorder="1"/>
    <xf numFmtId="0" fontId="2" fillId="0" borderId="9" xfId="0" applyNumberFormat="1" applyFont="1" applyBorder="1"/>
    <xf numFmtId="165" fontId="0" fillId="3" borderId="0" xfId="0" applyNumberFormat="1" applyFill="1"/>
    <xf numFmtId="0" fontId="1" fillId="6" borderId="0" xfId="0" applyFont="1" applyFill="1"/>
    <xf numFmtId="0" fontId="2" fillId="0" borderId="15" xfId="0" applyFont="1" applyBorder="1"/>
    <xf numFmtId="0" fontId="2" fillId="0" borderId="15" xfId="0" applyFont="1" applyBorder="1" applyAlignment="1">
      <alignment horizontal="right"/>
    </xf>
    <xf numFmtId="0" fontId="2" fillId="0" borderId="15" xfId="0" applyFont="1" applyBorder="1" applyAlignment="1">
      <alignment horizontal="left"/>
    </xf>
    <xf numFmtId="37" fontId="0" fillId="3" borderId="6" xfId="0" applyNumberFormat="1" applyFill="1" applyBorder="1"/>
    <xf numFmtId="0" fontId="0" fillId="0" borderId="15" xfId="0" applyBorder="1"/>
    <xf numFmtId="0" fontId="2" fillId="5" borderId="15" xfId="0" applyFont="1" applyFill="1" applyBorder="1" applyAlignment="1">
      <alignment horizontal="center"/>
    </xf>
    <xf numFmtId="0" fontId="0" fillId="5" borderId="0" xfId="0" applyFill="1"/>
    <xf numFmtId="0" fontId="1" fillId="2" borderId="0" xfId="0" applyFont="1" applyFill="1" applyAlignment="1">
      <alignment horizontal="right"/>
    </xf>
    <xf numFmtId="0" fontId="0" fillId="3" borderId="0" xfId="0" applyFill="1" applyAlignment="1">
      <alignment horizontal="right"/>
    </xf>
    <xf numFmtId="0" fontId="0" fillId="0" borderId="16" xfId="0" applyBorder="1"/>
    <xf numFmtId="0" fontId="2" fillId="0" borderId="4" xfId="0" applyFont="1" applyFill="1" applyBorder="1" applyAlignment="1">
      <alignment horizontal="right"/>
    </xf>
    <xf numFmtId="3" fontId="0" fillId="3" borderId="0" xfId="0" applyNumberFormat="1" applyFill="1"/>
    <xf numFmtId="1" fontId="0" fillId="0" borderId="16" xfId="0" applyNumberFormat="1" applyBorder="1"/>
    <xf numFmtId="0" fontId="2" fillId="0" borderId="16" xfId="0" applyFont="1" applyBorder="1" applyAlignment="1">
      <alignment horizontal="right"/>
    </xf>
    <xf numFmtId="3" fontId="0" fillId="0" borderId="16" xfId="0" applyNumberFormat="1" applyBorder="1"/>
    <xf numFmtId="3" fontId="0" fillId="3" borderId="6" xfId="0" applyNumberFormat="1" applyFill="1" applyBorder="1"/>
    <xf numFmtId="0" fontId="2" fillId="7" borderId="4" xfId="0" applyFont="1" applyFill="1" applyBorder="1"/>
    <xf numFmtId="0" fontId="0" fillId="7" borderId="4" xfId="0" applyFill="1" applyBorder="1"/>
    <xf numFmtId="0" fontId="7" fillId="0" borderId="0" xfId="0" applyFont="1"/>
    <xf numFmtId="3" fontId="0" fillId="0" borderId="0" xfId="0" applyNumberFormat="1" applyAlignment="1">
      <alignment horizontal="right" vertical="center"/>
    </xf>
    <xf numFmtId="0" fontId="0" fillId="8" borderId="0" xfId="0" applyFill="1"/>
    <xf numFmtId="0" fontId="0" fillId="9" borderId="0" xfId="0" applyFill="1"/>
    <xf numFmtId="3" fontId="0" fillId="9" borderId="0" xfId="0" applyNumberFormat="1" applyFill="1"/>
    <xf numFmtId="0" fontId="8" fillId="0" borderId="4" xfId="0" applyFont="1" applyBorder="1"/>
    <xf numFmtId="0" fontId="0" fillId="0" borderId="0" xfId="0" applyFill="1" applyBorder="1" applyAlignment="1">
      <alignment horizontal="left"/>
    </xf>
    <xf numFmtId="0" fontId="2" fillId="0" borderId="0" xfId="0" applyFont="1" applyFill="1" applyAlignment="1">
      <alignment horizontal="left"/>
    </xf>
    <xf numFmtId="0" fontId="2" fillId="10" borderId="0" xfId="0" applyFont="1" applyFill="1" applyAlignment="1">
      <alignment horizontal="left"/>
    </xf>
    <xf numFmtId="3" fontId="2" fillId="0" borderId="0" xfId="0" applyNumberFormat="1" applyFont="1"/>
    <xf numFmtId="166" fontId="0" fillId="0" borderId="0" xfId="0" applyNumberFormat="1" applyFill="1"/>
    <xf numFmtId="0" fontId="9" fillId="11" borderId="0" xfId="0" applyFont="1" applyFill="1"/>
    <xf numFmtId="0" fontId="10" fillId="0" borderId="0" xfId="0" applyFont="1" applyAlignment="1">
      <alignment horizontal="right"/>
    </xf>
    <xf numFmtId="14" fontId="0" fillId="12" borderId="17" xfId="0" applyNumberFormat="1" applyFill="1" applyBorder="1"/>
    <xf numFmtId="14" fontId="0" fillId="12" borderId="18" xfId="0" applyNumberFormat="1" applyFill="1" applyBorder="1"/>
    <xf numFmtId="0" fontId="0" fillId="0" borderId="0" xfId="0" applyAlignment="1">
      <alignment vertical="center"/>
    </xf>
    <xf numFmtId="0" fontId="0" fillId="9" borderId="19" xfId="0" applyFill="1" applyBorder="1"/>
    <xf numFmtId="0" fontId="0" fillId="9" borderId="20" xfId="0" applyFill="1" applyBorder="1"/>
    <xf numFmtId="0" fontId="0" fillId="0" borderId="4" xfId="0" applyBorder="1" applyAlignment="1">
      <alignment horizontal="right"/>
    </xf>
    <xf numFmtId="0" fontId="0" fillId="13" borderId="4" xfId="0" applyFill="1" applyBorder="1"/>
    <xf numFmtId="0" fontId="12" fillId="0" borderId="0" xfId="0" applyFont="1"/>
    <xf numFmtId="3" fontId="0" fillId="0" borderId="0" xfId="0" applyNumberFormat="1" applyBorder="1"/>
    <xf numFmtId="0" fontId="1" fillId="2" borderId="0" xfId="0" applyFont="1" applyFill="1" applyBorder="1" applyAlignment="1">
      <alignment horizontal="right"/>
    </xf>
    <xf numFmtId="0" fontId="0" fillId="14" borderId="0" xfId="0" applyFill="1"/>
    <xf numFmtId="167" fontId="0" fillId="0" borderId="0" xfId="0" applyNumberFormat="1"/>
    <xf numFmtId="0" fontId="0" fillId="0" borderId="0" xfId="0" applyFill="1"/>
    <xf numFmtId="0" fontId="13" fillId="0" borderId="0" xfId="0" applyFont="1" applyFill="1" applyBorder="1"/>
    <xf numFmtId="0" fontId="14" fillId="0" borderId="0" xfId="0" applyFont="1" applyFill="1" applyBorder="1"/>
    <xf numFmtId="0" fontId="15" fillId="0" borderId="0" xfId="0" applyFont="1" applyFill="1" applyBorder="1"/>
    <xf numFmtId="0" fontId="16" fillId="0" borderId="0" xfId="0" applyFont="1" applyFill="1" applyBorder="1"/>
    <xf numFmtId="0" fontId="0" fillId="0" borderId="0" xfId="0" applyAlignment="1">
      <alignment horizontal="left"/>
    </xf>
    <xf numFmtId="168" fontId="0" fillId="0" borderId="0" xfId="1" applyNumberFormat="1" applyFont="1"/>
    <xf numFmtId="0" fontId="16" fillId="0" borderId="0" xfId="0" applyFont="1" applyFill="1" applyAlignment="1">
      <alignment horizontal="right"/>
    </xf>
    <xf numFmtId="0" fontId="1" fillId="15" borderId="4" xfId="0" applyFont="1" applyFill="1" applyBorder="1"/>
    <xf numFmtId="0" fontId="0" fillId="0" borderId="8" xfId="0" applyFont="1" applyFill="1" applyBorder="1"/>
    <xf numFmtId="0" fontId="0" fillId="0" borderId="9" xfId="0" applyFont="1" applyFill="1" applyBorder="1"/>
    <xf numFmtId="0" fontId="0" fillId="0" borderId="10" xfId="0" applyFont="1" applyFill="1" applyBorder="1"/>
    <xf numFmtId="167" fontId="0" fillId="0" borderId="0" xfId="0" applyNumberFormat="1" applyFont="1"/>
    <xf numFmtId="0" fontId="0" fillId="16" borderId="0" xfId="0" applyFill="1"/>
    <xf numFmtId="0" fontId="3" fillId="0" borderId="4" xfId="2" applyFont="1" applyBorder="1"/>
    <xf numFmtId="0" fontId="11" fillId="0" borderId="4" xfId="2" applyBorder="1"/>
    <xf numFmtId="0" fontId="11" fillId="0" borderId="0" xfId="2"/>
    <xf numFmtId="0" fontId="3" fillId="0" borderId="0" xfId="2" applyFont="1" applyBorder="1"/>
    <xf numFmtId="0" fontId="11" fillId="0" borderId="0" xfId="2" applyBorder="1"/>
    <xf numFmtId="0" fontId="11" fillId="0" borderId="4" xfId="2" applyBorder="1" applyAlignment="1"/>
    <xf numFmtId="0" fontId="9" fillId="11" borderId="0" xfId="2" applyFont="1" applyFill="1"/>
    <xf numFmtId="9" fontId="2" fillId="9" borderId="0" xfId="3" applyFont="1" applyFill="1"/>
    <xf numFmtId="9" fontId="0" fillId="13" borderId="0" xfId="3" applyFont="1" applyFill="1"/>
    <xf numFmtId="0" fontId="18" fillId="17" borderId="0" xfId="4" applyFont="1" applyFill="1" applyBorder="1" applyAlignment="1">
      <alignment horizontal="center" vertical="center"/>
    </xf>
    <xf numFmtId="0" fontId="17" fillId="17" borderId="0" xfId="4" applyFill="1" applyBorder="1"/>
    <xf numFmtId="0" fontId="17" fillId="0" borderId="0" xfId="4"/>
    <xf numFmtId="0" fontId="18" fillId="0" borderId="0" xfId="4" applyFont="1" applyFill="1" applyBorder="1" applyAlignment="1">
      <alignment horizontal="center" vertical="center"/>
    </xf>
    <xf numFmtId="0" fontId="20" fillId="0" borderId="0" xfId="4" applyFont="1" applyFill="1" applyBorder="1" applyAlignment="1">
      <alignment horizontal="center" vertical="center"/>
    </xf>
    <xf numFmtId="0" fontId="19" fillId="18" borderId="0" xfId="4" applyFont="1" applyFill="1" applyBorder="1" applyAlignment="1">
      <alignment horizontal="center" vertical="center"/>
    </xf>
    <xf numFmtId="0" fontId="0" fillId="0" borderId="0" xfId="0" applyAlignment="1">
      <alignment wrapText="1"/>
    </xf>
  </cellXfs>
  <cellStyles count="5">
    <cellStyle name="Comma" xfId="1" builtinId="3"/>
    <cellStyle name="Normal" xfId="0" builtinId="0"/>
    <cellStyle name="Normal 2" xfId="4"/>
    <cellStyle name="Normal 5" xfId="2"/>
    <cellStyle name="Percent 2" xfId="3"/>
  </cellStyles>
  <dxfs count="12">
    <dxf>
      <border>
        <top style="thin">
          <color auto="1"/>
        </top>
        <bottom style="thin">
          <color auto="1"/>
        </bottom>
        <vertical/>
        <horizontal/>
      </border>
    </dxf>
    <dxf>
      <font>
        <color theme="0"/>
      </font>
      <fill>
        <patternFill>
          <bgColor theme="4"/>
        </patternFill>
      </fill>
    </dxf>
    <dxf>
      <font>
        <b/>
        <i val="0"/>
        <strike val="0"/>
        <condense val="0"/>
        <extend val="0"/>
        <outline val="0"/>
        <shadow val="0"/>
        <u val="none"/>
        <vertAlign val="baseline"/>
        <sz val="11"/>
        <color theme="0"/>
        <name val="Calibri"/>
        <scheme val="minor"/>
      </font>
      <fill>
        <patternFill patternType="solid">
          <fgColor indexed="64"/>
          <bgColor theme="8" tint="0.39997558519241921"/>
        </patternFill>
      </fill>
    </dxf>
    <dxf>
      <font>
        <b/>
        <i val="0"/>
        <strike val="0"/>
        <condense val="0"/>
        <extend val="0"/>
        <outline val="0"/>
        <shadow val="0"/>
        <u val="none"/>
        <vertAlign val="baseline"/>
        <sz val="11"/>
        <color theme="0"/>
        <name val="Calibri"/>
        <scheme val="minor"/>
      </font>
      <fill>
        <patternFill patternType="solid">
          <fgColor indexed="64"/>
          <bgColor theme="8" tint="0.39997558519241921"/>
        </patternFill>
      </fill>
    </dxf>
    <dxf>
      <numFmt numFmtId="3" formatCode="#,##0"/>
    </dxf>
    <dxf>
      <font>
        <b/>
        <i val="0"/>
        <strike val="0"/>
        <condense val="0"/>
        <extend val="0"/>
        <outline val="0"/>
        <shadow val="0"/>
        <u val="none"/>
        <vertAlign val="baseline"/>
        <sz val="11"/>
        <color theme="0"/>
        <name val="Calibri"/>
        <scheme val="minor"/>
      </font>
      <fill>
        <patternFill patternType="solid">
          <fgColor indexed="64"/>
          <bgColor rgb="FF638EC6"/>
        </patternFill>
      </fill>
    </dxf>
    <dxf>
      <numFmt numFmtId="3" formatCode="#,##0"/>
    </dxf>
    <dxf>
      <font>
        <b/>
        <i val="0"/>
        <strike val="0"/>
        <condense val="0"/>
        <extend val="0"/>
        <outline val="0"/>
        <shadow val="0"/>
        <u val="none"/>
        <vertAlign val="baseline"/>
        <sz val="11"/>
        <color theme="0"/>
        <name val="Calibri"/>
        <scheme val="minor"/>
      </font>
      <fill>
        <patternFill patternType="solid">
          <fgColor indexed="64"/>
          <bgColor rgb="FF638EC6"/>
        </patternFill>
      </fill>
    </dxf>
    <dxf>
      <font>
        <b/>
        <color theme="1"/>
      </font>
      <border>
        <bottom style="thin">
          <color theme="4"/>
        </bottom>
        <vertical/>
        <horizontal/>
      </border>
    </dxf>
    <dxf>
      <font>
        <color theme="1"/>
      </font>
      <border diagonalUp="0" diagonalDown="0">
        <left/>
        <right/>
        <top/>
        <bottom/>
        <vertical/>
        <horizontal/>
      </border>
    </dxf>
    <dxf>
      <font>
        <b/>
        <color theme="1"/>
      </font>
      <border>
        <bottom style="thin">
          <color theme="6"/>
        </bottom>
        <vertical/>
        <horizontal/>
      </border>
    </dxf>
    <dxf>
      <font>
        <color theme="1"/>
      </font>
      <border diagonalUp="0" diagonalDown="0">
        <left/>
        <right/>
        <top/>
        <bottom/>
        <vertical/>
        <horizontal/>
      </border>
    </dxf>
  </dxfs>
  <tableStyles count="2" defaultTableStyle="TableStyleMedium2" defaultPivotStyle="PivotStyleLight16">
    <tableStyle name="lg style" pivot="0" table="0" count="10">
      <tableStyleElement type="wholeTable" dxfId="11"/>
      <tableStyleElement type="headerRow" dxfId="10"/>
    </tableStyle>
    <tableStyle name="Slicer Without Border" pivot="0" table="0" count="10">
      <tableStyleElement type="wholeTable" dxfId="9"/>
      <tableStyleElement type="headerRow" dxfId="8"/>
    </tableStyle>
  </tableStyles>
  <colors>
    <mruColors>
      <color rgb="FF63B8DD"/>
      <color rgb="FF5FCED3"/>
      <color rgb="FF638EC6"/>
      <color rgb="FFD2DEEE"/>
      <color rgb="FFE8810C"/>
      <color rgb="FFADC3E1"/>
      <color rgb="FF84A5D2"/>
      <color rgb="FFC67F77"/>
      <color rgb="FFCA91F9"/>
      <color rgb="FF840CE8"/>
    </mruColors>
  </colors>
  <extLst>
    <ext xmlns:x14="http://schemas.microsoft.com/office/spreadsheetml/2009/9/main" uri="{46F421CA-312F-682f-3DD2-61675219B42D}">
      <x14:dxfs count="16">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6" tint="0.79998168889431442"/>
              <bgColor theme="6"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6" tint="0.59999389629810485"/>
              <bgColor theme="6"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lg style">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 Without Bord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8.xml"/><Relationship Id="rId1" Type="http://schemas.microsoft.com/office/2011/relationships/chartStyle" Target="style8.xml"/><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charts/_rels/chart11.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charts/_rels/chart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7.png"/><Relationship Id="rId4" Type="http://schemas.openxmlformats.org/officeDocument/2006/relationships/image" Target="../media/image8.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[Demo-WorkBook-Dashboard.xlsx]GetPivotData!PivotTable2</c:name>
    <c:fmtId val="1"/>
  </c:pivotSource>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GetPivotData!$H$4</c:f>
              <c:strCache>
                <c:ptCount val="1"/>
                <c:pt idx="0">
                  <c:v>Total</c:v>
                </c:pt>
              </c:strCache>
            </c:strRef>
          </c:tx>
          <c:spPr>
            <a:solidFill>
              <a:schemeClr val="accent1"/>
            </a:solidFill>
            <a:ln>
              <a:noFill/>
            </a:ln>
            <a:effectLst/>
          </c:spPr>
          <c:invertIfNegative val="0"/>
          <c:cat>
            <c:strRef>
              <c:f>GetPivotData!$G$5:$G$10</c:f>
              <c:strCache>
                <c:ptCount val="6"/>
                <c:pt idx="0">
                  <c:v>Jan</c:v>
                </c:pt>
                <c:pt idx="1">
                  <c:v>Feb</c:v>
                </c:pt>
                <c:pt idx="2">
                  <c:v>Mar</c:v>
                </c:pt>
                <c:pt idx="3">
                  <c:v>Apr</c:v>
                </c:pt>
                <c:pt idx="4">
                  <c:v>May</c:v>
                </c:pt>
                <c:pt idx="5">
                  <c:v>Dec</c:v>
                </c:pt>
              </c:strCache>
            </c:strRef>
          </c:cat>
          <c:val>
            <c:numRef>
              <c:f>GetPivotData!$H$5:$H$10</c:f>
              <c:numCache>
                <c:formatCode>General</c:formatCode>
                <c:ptCount val="6"/>
                <c:pt idx="0">
                  <c:v>11000</c:v>
                </c:pt>
                <c:pt idx="1">
                  <c:v>12000</c:v>
                </c:pt>
                <c:pt idx="2">
                  <c:v>12100</c:v>
                </c:pt>
                <c:pt idx="3">
                  <c:v>48159.6</c:v>
                </c:pt>
                <c:pt idx="4">
                  <c:v>20400</c:v>
                </c:pt>
                <c:pt idx="5">
                  <c:v>20400</c:v>
                </c:pt>
              </c:numCache>
            </c:numRef>
          </c:val>
          <c:extLst>
            <c:ext xmlns:c16="http://schemas.microsoft.com/office/drawing/2014/chart" uri="{C3380CC4-5D6E-409C-BE32-E72D297353CC}">
              <c16:uniqueId val="{00000000-D179-405F-83FA-B31796551909}"/>
            </c:ext>
          </c:extLst>
        </c:ser>
        <c:dLbls>
          <c:showLegendKey val="0"/>
          <c:showVal val="0"/>
          <c:showCatName val="0"/>
          <c:showSerName val="0"/>
          <c:showPercent val="0"/>
          <c:showBubbleSize val="0"/>
        </c:dLbls>
        <c:gapWidth val="219"/>
        <c:overlap val="-27"/>
        <c:axId val="1523251744"/>
        <c:axId val="1446691216"/>
      </c:barChart>
      <c:catAx>
        <c:axId val="1523251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6691216"/>
        <c:crosses val="autoZero"/>
        <c:auto val="1"/>
        <c:lblAlgn val="ctr"/>
        <c:lblOffset val="100"/>
        <c:noMultiLvlLbl val="0"/>
      </c:catAx>
      <c:valAx>
        <c:axId val="1446691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3251744"/>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'Icons 2'!$C$11</c:f>
              <c:strCache>
                <c:ptCount val="1"/>
                <c:pt idx="0">
                  <c:v>full</c:v>
                </c:pt>
              </c:strCache>
            </c:strRef>
          </c:tx>
          <c:spPr>
            <a:solidFill>
              <a:schemeClr val="accent2"/>
            </a:solidFill>
            <a:ln>
              <a:noFill/>
            </a:ln>
            <a:effectLst/>
          </c:spPr>
          <c:invertIfNegative val="0"/>
          <c:dPt>
            <c:idx val="0"/>
            <c:invertIfNegative val="0"/>
            <c:bubble3D val="0"/>
            <c:spPr>
              <a:blipFill>
                <a:blip xmlns:r="http://schemas.openxmlformats.org/officeDocument/2006/relationships" r:embed="rId3"/>
                <a:stretch>
                  <a:fillRect/>
                </a:stretch>
              </a:blipFill>
              <a:ln>
                <a:noFill/>
              </a:ln>
              <a:effectLst/>
            </c:spPr>
            <c:extLst>
              <c:ext xmlns:c16="http://schemas.microsoft.com/office/drawing/2014/chart" uri="{C3380CC4-5D6E-409C-BE32-E72D297353CC}">
                <c16:uniqueId val="{00000002-C4CA-440F-9D27-894CD44D7586}"/>
              </c:ext>
            </c:extLst>
          </c:dPt>
          <c:dPt>
            <c:idx val="1"/>
            <c:invertIfNegative val="0"/>
            <c:bubble3D val="0"/>
            <c:spPr>
              <a:blipFill>
                <a:blip xmlns:r="http://schemas.openxmlformats.org/officeDocument/2006/relationships" r:embed="rId4"/>
                <a:stretch>
                  <a:fillRect/>
                </a:stretch>
              </a:blipFill>
              <a:ln>
                <a:noFill/>
              </a:ln>
              <a:effectLst/>
            </c:spPr>
            <c:extLst>
              <c:ext xmlns:c16="http://schemas.microsoft.com/office/drawing/2014/chart" uri="{C3380CC4-5D6E-409C-BE32-E72D297353CC}">
                <c16:uniqueId val="{00000003-C4CA-440F-9D27-894CD44D7586}"/>
              </c:ext>
            </c:extLst>
          </c:dPt>
          <c:dLbls>
            <c:dLbl>
              <c:idx val="0"/>
              <c:layout>
                <c:manualLayout>
                  <c:x val="-0.16666666666666669"/>
                  <c:y val="0"/>
                </c:manualLayout>
              </c:layout>
              <c:tx>
                <c:rich>
                  <a:bodyPr/>
                  <a:lstStyle/>
                  <a:p>
                    <a:fld id="{1E4935D1-AB61-41D0-9F31-51821C0EB3AD}"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2-C4CA-440F-9D27-894CD44D7586}"/>
                </c:ext>
              </c:extLst>
            </c:dLbl>
            <c:dLbl>
              <c:idx val="1"/>
              <c:layout>
                <c:manualLayout>
                  <c:x val="0.15277777777777768"/>
                  <c:y val="0"/>
                </c:manualLayout>
              </c:layout>
              <c:tx>
                <c:rich>
                  <a:bodyPr/>
                  <a:lstStyle/>
                  <a:p>
                    <a:fld id="{295E3CDF-F0D8-4EAE-BCBC-D55898DE209A}" type="CELLRANGE">
                      <a:rPr lang="en-US"/>
                      <a:pPr/>
                      <a:t>[CELLRANGE]</a:t>
                    </a:fld>
                    <a:endParaRPr lang="en-US"/>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C4CA-440F-9D27-894CD44D7586}"/>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tx1">
                        <a:lumMod val="50000"/>
                        <a:lumOff val="50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'Icons 2'!$D$9:$E$9</c:f>
              <c:strCache>
                <c:ptCount val="2"/>
                <c:pt idx="0">
                  <c:v>Female</c:v>
                </c:pt>
                <c:pt idx="1">
                  <c:v>Male</c:v>
                </c:pt>
              </c:strCache>
            </c:strRef>
          </c:cat>
          <c:val>
            <c:numRef>
              <c:f>'Icons 2'!$D$11:$E$11</c:f>
              <c:numCache>
                <c:formatCode>0%</c:formatCode>
                <c:ptCount val="2"/>
                <c:pt idx="0">
                  <c:v>1</c:v>
                </c:pt>
                <c:pt idx="1">
                  <c:v>1</c:v>
                </c:pt>
              </c:numCache>
            </c:numRef>
          </c:val>
          <c:extLst>
            <c:ext xmlns:c15="http://schemas.microsoft.com/office/drawing/2012/chart" uri="{02D57815-91ED-43cb-92C2-25804820EDAC}">
              <c15:datalabelsRange>
                <c15:f>'Icons 2'!$D$10:$E$10</c15:f>
                <c15:dlblRangeCache>
                  <c:ptCount val="2"/>
                  <c:pt idx="0">
                    <c:v>100%</c:v>
                  </c:pt>
                  <c:pt idx="1">
                    <c:v>0%</c:v>
                  </c:pt>
                </c15:dlblRangeCache>
              </c15:datalabelsRange>
            </c:ext>
            <c:ext xmlns:c16="http://schemas.microsoft.com/office/drawing/2014/chart" uri="{C3380CC4-5D6E-409C-BE32-E72D297353CC}">
              <c16:uniqueId val="{00000001-C4CA-440F-9D27-894CD44D7586}"/>
            </c:ext>
          </c:extLst>
        </c:ser>
        <c:ser>
          <c:idx val="0"/>
          <c:order val="1"/>
          <c:tx>
            <c:strRef>
              <c:f>'Icons 2'!$C$10</c:f>
              <c:strCache>
                <c:ptCount val="1"/>
                <c:pt idx="0">
                  <c:v>filled</c:v>
                </c:pt>
              </c:strCache>
            </c:strRef>
          </c:tx>
          <c:spPr>
            <a:solidFill>
              <a:schemeClr val="accent1"/>
            </a:solidFill>
            <a:ln>
              <a:noFill/>
            </a:ln>
            <a:effectLst/>
          </c:spPr>
          <c:invertIfNegative val="0"/>
          <c:dPt>
            <c:idx val="0"/>
            <c:invertIfNegative val="0"/>
            <c:bubble3D val="0"/>
            <c:spPr>
              <a:blipFill>
                <a:blip xmlns:r="http://schemas.openxmlformats.org/officeDocument/2006/relationships" r:embed="rId5"/>
                <a:stretch>
                  <a:fillRect/>
                </a:stretch>
              </a:blipFill>
              <a:ln>
                <a:noFill/>
              </a:ln>
              <a:effectLst/>
            </c:spPr>
            <c:pictureOptions>
              <c:pictureFormat val="stackScale"/>
            </c:pictureOptions>
            <c:extLst>
              <c:ext xmlns:c16="http://schemas.microsoft.com/office/drawing/2014/chart" uri="{C3380CC4-5D6E-409C-BE32-E72D297353CC}">
                <c16:uniqueId val="{00000004-C4CA-440F-9D27-894CD44D7586}"/>
              </c:ext>
            </c:extLst>
          </c:dPt>
          <c:dPt>
            <c:idx val="1"/>
            <c:invertIfNegative val="0"/>
            <c:bubble3D val="0"/>
            <c:spPr>
              <a:blipFill>
                <a:blip xmlns:r="http://schemas.openxmlformats.org/officeDocument/2006/relationships" r:embed="rId6"/>
                <a:stretch>
                  <a:fillRect/>
                </a:stretch>
              </a:blipFill>
              <a:ln>
                <a:noFill/>
              </a:ln>
              <a:effectLst/>
            </c:spPr>
            <c:pictureOptions>
              <c:pictureFormat val="stackScale"/>
            </c:pictureOptions>
            <c:extLst>
              <c:ext xmlns:c16="http://schemas.microsoft.com/office/drawing/2014/chart" uri="{C3380CC4-5D6E-409C-BE32-E72D297353CC}">
                <c16:uniqueId val="{00000005-C4CA-440F-9D27-894CD44D7586}"/>
              </c:ext>
            </c:extLst>
          </c:dPt>
          <c:cat>
            <c:strRef>
              <c:f>'Icons 2'!$D$9:$E$9</c:f>
              <c:strCache>
                <c:ptCount val="2"/>
                <c:pt idx="0">
                  <c:v>Female</c:v>
                </c:pt>
                <c:pt idx="1">
                  <c:v>Male</c:v>
                </c:pt>
              </c:strCache>
            </c:strRef>
          </c:cat>
          <c:val>
            <c:numRef>
              <c:f>'Icons 2'!$D$10:$E$10</c:f>
              <c:numCache>
                <c:formatCode>0%</c:formatCode>
                <c:ptCount val="2"/>
                <c:pt idx="0">
                  <c:v>1</c:v>
                </c:pt>
                <c:pt idx="1">
                  <c:v>0</c:v>
                </c:pt>
              </c:numCache>
            </c:numRef>
          </c:val>
          <c:extLst>
            <c:ext xmlns:c16="http://schemas.microsoft.com/office/drawing/2014/chart" uri="{C3380CC4-5D6E-409C-BE32-E72D297353CC}">
              <c16:uniqueId val="{00000000-C4CA-440F-9D27-894CD44D7586}"/>
            </c:ext>
          </c:extLst>
        </c:ser>
        <c:dLbls>
          <c:showLegendKey val="0"/>
          <c:showVal val="0"/>
          <c:showCatName val="0"/>
          <c:showSerName val="0"/>
          <c:showPercent val="0"/>
          <c:showBubbleSize val="0"/>
        </c:dLbls>
        <c:gapWidth val="16"/>
        <c:overlap val="100"/>
        <c:axId val="1177378464"/>
        <c:axId val="1177374720"/>
      </c:barChart>
      <c:catAx>
        <c:axId val="1177378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50000"/>
                    <a:lumOff val="50000"/>
                  </a:schemeClr>
                </a:solidFill>
                <a:latin typeface="+mn-lt"/>
                <a:ea typeface="+mn-ea"/>
                <a:cs typeface="+mn-cs"/>
              </a:defRPr>
            </a:pPr>
            <a:endParaRPr lang="en-US"/>
          </a:p>
        </c:txPr>
        <c:crossAx val="1177374720"/>
        <c:crosses val="autoZero"/>
        <c:auto val="1"/>
        <c:lblAlgn val="ctr"/>
        <c:lblOffset val="100"/>
        <c:noMultiLvlLbl val="0"/>
      </c:catAx>
      <c:valAx>
        <c:axId val="1177374720"/>
        <c:scaling>
          <c:orientation val="minMax"/>
          <c:max val="1"/>
        </c:scaling>
        <c:delete val="1"/>
        <c:axPos val="l"/>
        <c:numFmt formatCode="0%" sourceLinked="1"/>
        <c:majorTickMark val="none"/>
        <c:minorTickMark val="none"/>
        <c:tickLblPos val="nextTo"/>
        <c:crossAx val="1177378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ubbleChart>
        <c:varyColors val="0"/>
        <c:ser>
          <c:idx val="0"/>
          <c:order val="0"/>
          <c:tx>
            <c:strRef>
              <c:f>Map!$F$3</c:f>
              <c:strCache>
                <c:ptCount val="1"/>
                <c:pt idx="0">
                  <c:v>y</c:v>
                </c:pt>
              </c:strCache>
            </c:strRef>
          </c:tx>
          <c:spPr>
            <a:solidFill>
              <a:schemeClr val="accent1"/>
            </a:solidFill>
            <a:ln w="19050">
              <a:noFill/>
            </a:ln>
            <a:effectLst/>
          </c:spPr>
          <c:invertIfNegative val="0"/>
          <c:xVal>
            <c:numRef>
              <c:f>Map!$E$4:$E$8</c:f>
              <c:numCache>
                <c:formatCode>General</c:formatCode>
                <c:ptCount val="5"/>
                <c:pt idx="0">
                  <c:v>5.0000000000000001E-3</c:v>
                </c:pt>
                <c:pt idx="1">
                  <c:v>0.1</c:v>
                </c:pt>
                <c:pt idx="2">
                  <c:v>0.35</c:v>
                </c:pt>
                <c:pt idx="3">
                  <c:v>0.6</c:v>
                </c:pt>
                <c:pt idx="4">
                  <c:v>0.85</c:v>
                </c:pt>
              </c:numCache>
            </c:numRef>
          </c:xVal>
          <c:yVal>
            <c:numRef>
              <c:f>Map!$F$4:$F$8</c:f>
              <c:numCache>
                <c:formatCode>General</c:formatCode>
                <c:ptCount val="5"/>
                <c:pt idx="0">
                  <c:v>0.8</c:v>
                </c:pt>
                <c:pt idx="1">
                  <c:v>0.3</c:v>
                </c:pt>
                <c:pt idx="2">
                  <c:v>0.55000000000000004</c:v>
                </c:pt>
                <c:pt idx="3">
                  <c:v>0.8</c:v>
                </c:pt>
                <c:pt idx="4">
                  <c:v>0.2</c:v>
                </c:pt>
              </c:numCache>
            </c:numRef>
          </c:yVal>
          <c:bubbleSize>
            <c:numLit>
              <c:formatCode>General</c:formatCode>
              <c:ptCount val="5"/>
              <c:pt idx="0">
                <c:v>1</c:v>
              </c:pt>
              <c:pt idx="1">
                <c:v>1</c:v>
              </c:pt>
              <c:pt idx="2">
                <c:v>1</c:v>
              </c:pt>
              <c:pt idx="3">
                <c:v>1</c:v>
              </c:pt>
              <c:pt idx="4">
                <c:v>1</c:v>
              </c:pt>
            </c:numLit>
          </c:bubbleSize>
          <c:bubble3D val="0"/>
          <c:extLst>
            <c:ext xmlns:c16="http://schemas.microsoft.com/office/drawing/2014/chart" uri="{C3380CC4-5D6E-409C-BE32-E72D297353CC}">
              <c16:uniqueId val="{00000000-1519-44B8-85EF-84A0E9706B56}"/>
            </c:ext>
          </c:extLst>
        </c:ser>
        <c:ser>
          <c:idx val="1"/>
          <c:order val="1"/>
          <c:tx>
            <c:strRef>
              <c:f>Map!$H$3</c:f>
              <c:strCache>
                <c:ptCount val="1"/>
                <c:pt idx="0">
                  <c:v>Revenue</c:v>
                </c:pt>
              </c:strCache>
            </c:strRef>
          </c:tx>
          <c:spPr>
            <a:solidFill>
              <a:schemeClr val="accent6">
                <a:lumMod val="20000"/>
                <a:lumOff val="80000"/>
              </a:schemeClr>
            </a:solidFill>
            <a:ln w="25400">
              <a:noFill/>
            </a:ln>
            <a:effectLst/>
          </c:spPr>
          <c:invertIfNegative val="0"/>
          <c:dLbls>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0"/>
              <c:showCatName val="0"/>
              <c:showSerName val="0"/>
              <c:showPercent val="0"/>
              <c:showBubbleSize val="1"/>
              <c:extLst>
                <c:ext xmlns:c16="http://schemas.microsoft.com/office/drawing/2014/chart" uri="{C3380CC4-5D6E-409C-BE32-E72D297353CC}">
                  <c16:uniqueId val="{00000005-1519-44B8-85EF-84A0E9706B5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1"/>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numRef>
              <c:f>Map!$E$4:$E$8</c:f>
              <c:numCache>
                <c:formatCode>General</c:formatCode>
                <c:ptCount val="5"/>
                <c:pt idx="0">
                  <c:v>5.0000000000000001E-3</c:v>
                </c:pt>
                <c:pt idx="1">
                  <c:v>0.1</c:v>
                </c:pt>
                <c:pt idx="2">
                  <c:v>0.35</c:v>
                </c:pt>
                <c:pt idx="3">
                  <c:v>0.6</c:v>
                </c:pt>
                <c:pt idx="4">
                  <c:v>0.85</c:v>
                </c:pt>
              </c:numCache>
            </c:numRef>
          </c:xVal>
          <c:yVal>
            <c:numRef>
              <c:f>Map!$F$4:$F$8</c:f>
              <c:numCache>
                <c:formatCode>General</c:formatCode>
                <c:ptCount val="5"/>
                <c:pt idx="0">
                  <c:v>0.8</c:v>
                </c:pt>
                <c:pt idx="1">
                  <c:v>0.3</c:v>
                </c:pt>
                <c:pt idx="2">
                  <c:v>0.55000000000000004</c:v>
                </c:pt>
                <c:pt idx="3">
                  <c:v>0.8</c:v>
                </c:pt>
                <c:pt idx="4">
                  <c:v>0.2</c:v>
                </c:pt>
              </c:numCache>
            </c:numRef>
          </c:yVal>
          <c:bubbleSize>
            <c:numRef>
              <c:f>Map!$H$4:$H$8</c:f>
              <c:numCache>
                <c:formatCode>#,##0</c:formatCode>
                <c:ptCount val="5"/>
                <c:pt idx="0">
                  <c:v>44675</c:v>
                </c:pt>
                <c:pt idx="1">
                  <c:v>42569</c:v>
                </c:pt>
                <c:pt idx="2">
                  <c:v>43784</c:v>
                </c:pt>
                <c:pt idx="3">
                  <c:v>46336</c:v>
                </c:pt>
                <c:pt idx="4">
                  <c:v>49656</c:v>
                </c:pt>
              </c:numCache>
            </c:numRef>
          </c:bubbleSize>
          <c:bubble3D val="0"/>
          <c:extLst>
            <c:ext xmlns:c16="http://schemas.microsoft.com/office/drawing/2014/chart" uri="{C3380CC4-5D6E-409C-BE32-E72D297353CC}">
              <c16:uniqueId val="{00000001-1519-44B8-85EF-84A0E9706B56}"/>
            </c:ext>
          </c:extLst>
        </c:ser>
        <c:ser>
          <c:idx val="2"/>
          <c:order val="2"/>
          <c:tx>
            <c:strRef>
              <c:f>Map!$I$3</c:f>
              <c:strCache>
                <c:ptCount val="1"/>
                <c:pt idx="0">
                  <c:v>Best Rev</c:v>
                </c:pt>
              </c:strCache>
            </c:strRef>
          </c:tx>
          <c:spPr>
            <a:solidFill>
              <a:srgbClr val="FFC000"/>
            </a:solidFill>
            <a:ln w="25400">
              <a:noFill/>
            </a:ln>
            <a:effectLst>
              <a:outerShdw blurRad="50800" dist="38100" dir="5400000" algn="t" rotWithShape="0">
                <a:prstClr val="black">
                  <a:alpha val="40000"/>
                </a:prstClr>
              </a:outerShdw>
            </a:effectLst>
          </c:spPr>
          <c:invertIfNegative val="0"/>
          <c:xVal>
            <c:numRef>
              <c:f>Map!$E$4:$E$8</c:f>
              <c:numCache>
                <c:formatCode>General</c:formatCode>
                <c:ptCount val="5"/>
                <c:pt idx="0">
                  <c:v>5.0000000000000001E-3</c:v>
                </c:pt>
                <c:pt idx="1">
                  <c:v>0.1</c:v>
                </c:pt>
                <c:pt idx="2">
                  <c:v>0.35</c:v>
                </c:pt>
                <c:pt idx="3">
                  <c:v>0.6</c:v>
                </c:pt>
                <c:pt idx="4">
                  <c:v>0.85</c:v>
                </c:pt>
              </c:numCache>
            </c:numRef>
          </c:xVal>
          <c:yVal>
            <c:numRef>
              <c:f>Map!$F$4:$F$8</c:f>
              <c:numCache>
                <c:formatCode>General</c:formatCode>
                <c:ptCount val="5"/>
                <c:pt idx="0">
                  <c:v>0.8</c:v>
                </c:pt>
                <c:pt idx="1">
                  <c:v>0.3</c:v>
                </c:pt>
                <c:pt idx="2">
                  <c:v>0.55000000000000004</c:v>
                </c:pt>
                <c:pt idx="3">
                  <c:v>0.8</c:v>
                </c:pt>
                <c:pt idx="4">
                  <c:v>0.2</c:v>
                </c:pt>
              </c:numCache>
            </c:numRef>
          </c:yVal>
          <c:bubbleSize>
            <c:numRef>
              <c:f>Map!$I$4:$I$8</c:f>
              <c:numCache>
                <c:formatCode>#,##0</c:formatCode>
                <c:ptCount val="5"/>
                <c:pt idx="0">
                  <c:v>0</c:v>
                </c:pt>
                <c:pt idx="1">
                  <c:v>0</c:v>
                </c:pt>
                <c:pt idx="2">
                  <c:v>0</c:v>
                </c:pt>
                <c:pt idx="3">
                  <c:v>0</c:v>
                </c:pt>
                <c:pt idx="4">
                  <c:v>49656</c:v>
                </c:pt>
              </c:numCache>
            </c:numRef>
          </c:bubbleSize>
          <c:bubble3D val="0"/>
          <c:extLst>
            <c:ext xmlns:c16="http://schemas.microsoft.com/office/drawing/2014/chart" uri="{C3380CC4-5D6E-409C-BE32-E72D297353CC}">
              <c16:uniqueId val="{00000002-1519-44B8-85EF-84A0E9706B56}"/>
            </c:ext>
          </c:extLst>
        </c:ser>
        <c:ser>
          <c:idx val="3"/>
          <c:order val="3"/>
          <c:tx>
            <c:strRef>
              <c:f>Map!$J$3</c:f>
              <c:strCache>
                <c:ptCount val="1"/>
                <c:pt idx="0">
                  <c:v>Worst Revnue</c:v>
                </c:pt>
              </c:strCache>
            </c:strRef>
          </c:tx>
          <c:spPr>
            <a:solidFill>
              <a:srgbClr val="FF0000"/>
            </a:solidFill>
            <a:ln w="25400">
              <a:noFill/>
            </a:ln>
            <a:effectLst/>
          </c:spPr>
          <c:invertIfNegative val="0"/>
          <c:dPt>
            <c:idx val="1"/>
            <c:invertIfNegative val="0"/>
            <c:bubble3D val="0"/>
            <c:spPr>
              <a:solidFill>
                <a:srgbClr val="FF0000"/>
              </a:solidFill>
              <a:ln w="25400">
                <a:noFill/>
              </a:ln>
              <a:effectLst>
                <a:innerShdw blurRad="114300">
                  <a:prstClr val="black"/>
                </a:innerShdw>
              </a:effectLst>
            </c:spPr>
            <c:extLst>
              <c:ext xmlns:c16="http://schemas.microsoft.com/office/drawing/2014/chart" uri="{C3380CC4-5D6E-409C-BE32-E72D297353CC}">
                <c16:uniqueId val="{00000004-1519-44B8-85EF-84A0E9706B56}"/>
              </c:ext>
            </c:extLst>
          </c:dPt>
          <c:xVal>
            <c:numRef>
              <c:f>Map!$E$4:$E$8</c:f>
              <c:numCache>
                <c:formatCode>General</c:formatCode>
                <c:ptCount val="5"/>
                <c:pt idx="0">
                  <c:v>5.0000000000000001E-3</c:v>
                </c:pt>
                <c:pt idx="1">
                  <c:v>0.1</c:v>
                </c:pt>
                <c:pt idx="2">
                  <c:v>0.35</c:v>
                </c:pt>
                <c:pt idx="3">
                  <c:v>0.6</c:v>
                </c:pt>
                <c:pt idx="4">
                  <c:v>0.85</c:v>
                </c:pt>
              </c:numCache>
            </c:numRef>
          </c:xVal>
          <c:yVal>
            <c:numRef>
              <c:f>Map!$F$4:$F$8</c:f>
              <c:numCache>
                <c:formatCode>General</c:formatCode>
                <c:ptCount val="5"/>
                <c:pt idx="0">
                  <c:v>0.8</c:v>
                </c:pt>
                <c:pt idx="1">
                  <c:v>0.3</c:v>
                </c:pt>
                <c:pt idx="2">
                  <c:v>0.55000000000000004</c:v>
                </c:pt>
                <c:pt idx="3">
                  <c:v>0.8</c:v>
                </c:pt>
                <c:pt idx="4">
                  <c:v>0.2</c:v>
                </c:pt>
              </c:numCache>
            </c:numRef>
          </c:yVal>
          <c:bubbleSize>
            <c:numRef>
              <c:f>Map!$J$4:$J$8</c:f>
              <c:numCache>
                <c:formatCode>#,##0</c:formatCode>
                <c:ptCount val="5"/>
                <c:pt idx="0">
                  <c:v>0</c:v>
                </c:pt>
                <c:pt idx="1">
                  <c:v>42569</c:v>
                </c:pt>
                <c:pt idx="2">
                  <c:v>0</c:v>
                </c:pt>
                <c:pt idx="3">
                  <c:v>0</c:v>
                </c:pt>
                <c:pt idx="4">
                  <c:v>0</c:v>
                </c:pt>
              </c:numCache>
            </c:numRef>
          </c:bubbleSize>
          <c:bubble3D val="0"/>
          <c:extLst>
            <c:ext xmlns:c16="http://schemas.microsoft.com/office/drawing/2014/chart" uri="{C3380CC4-5D6E-409C-BE32-E72D297353CC}">
              <c16:uniqueId val="{00000003-1519-44B8-85EF-84A0E9706B56}"/>
            </c:ext>
          </c:extLst>
        </c:ser>
        <c:dLbls>
          <c:showLegendKey val="0"/>
          <c:showVal val="0"/>
          <c:showCatName val="0"/>
          <c:showSerName val="0"/>
          <c:showPercent val="0"/>
          <c:showBubbleSize val="0"/>
        </c:dLbls>
        <c:bubbleScale val="100"/>
        <c:showNegBubbles val="0"/>
        <c:axId val="839612496"/>
        <c:axId val="839609584"/>
      </c:bubbleChart>
      <c:valAx>
        <c:axId val="839612496"/>
        <c:scaling>
          <c:orientation val="minMax"/>
          <c:max val="1"/>
        </c:scaling>
        <c:delete val="1"/>
        <c:axPos val="b"/>
        <c:numFmt formatCode="General" sourceLinked="1"/>
        <c:majorTickMark val="none"/>
        <c:minorTickMark val="none"/>
        <c:tickLblPos val="nextTo"/>
        <c:crossAx val="839609584"/>
        <c:crosses val="autoZero"/>
        <c:crossBetween val="midCat"/>
      </c:valAx>
      <c:valAx>
        <c:axId val="839609584"/>
        <c:scaling>
          <c:orientation val="minMax"/>
          <c:max val="1"/>
        </c:scaling>
        <c:delete val="1"/>
        <c:axPos val="l"/>
        <c:numFmt formatCode="General" sourceLinked="1"/>
        <c:majorTickMark val="none"/>
        <c:minorTickMark val="none"/>
        <c:tickLblPos val="nextTo"/>
        <c:crossAx val="839612496"/>
        <c:crosses val="autoZero"/>
        <c:crossBetween val="midCat"/>
      </c:valAx>
      <c:spPr>
        <a:noFill/>
        <a:ln>
          <a:noFill/>
        </a:ln>
        <a:effectLst/>
      </c:spPr>
    </c:plotArea>
    <c:plotVisOnly val="1"/>
    <c:dispBlanksAs val="gap"/>
    <c:showDLblsOverMax val="0"/>
  </c:chart>
  <c:spPr>
    <a:blipFill dpi="0" rotWithShape="1">
      <a:blip xmlns:r="http://schemas.openxmlformats.org/officeDocument/2006/relationships" r:embed="rId3">
        <a:alphaModFix amt="74000"/>
      </a:blip>
      <a:srcRect/>
      <a:stretch>
        <a:fillRect/>
      </a:stretch>
    </a:blip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GetPivotData!$K$3</c:f>
              <c:strCache>
                <c:ptCount val="1"/>
                <c:pt idx="0">
                  <c:v>Revenue per month</c:v>
                </c:pt>
              </c:strCache>
            </c:strRef>
          </c:tx>
          <c:spPr>
            <a:solidFill>
              <a:schemeClr val="accent1"/>
            </a:solidFill>
            <a:ln>
              <a:noFill/>
            </a:ln>
            <a:effectLst/>
          </c:spPr>
          <c:invertIfNegative val="0"/>
          <c:cat>
            <c:strRef>
              <c:f>GetPivotData!$J$4:$J$15</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GetPivotData!$K$4:$K$15</c:f>
              <c:numCache>
                <c:formatCode>#,##0;\-#,##0;</c:formatCode>
                <c:ptCount val="12"/>
                <c:pt idx="0">
                  <c:v>11000</c:v>
                </c:pt>
                <c:pt idx="1">
                  <c:v>12000</c:v>
                </c:pt>
                <c:pt idx="2">
                  <c:v>12100</c:v>
                </c:pt>
                <c:pt idx="3">
                  <c:v>48159.6</c:v>
                </c:pt>
                <c:pt idx="4">
                  <c:v>20400</c:v>
                </c:pt>
                <c:pt idx="5">
                  <c:v>0</c:v>
                </c:pt>
                <c:pt idx="6">
                  <c:v>0</c:v>
                </c:pt>
                <c:pt idx="7">
                  <c:v>0</c:v>
                </c:pt>
                <c:pt idx="8">
                  <c:v>0</c:v>
                </c:pt>
                <c:pt idx="9">
                  <c:v>0</c:v>
                </c:pt>
                <c:pt idx="10">
                  <c:v>0</c:v>
                </c:pt>
                <c:pt idx="11">
                  <c:v>20400</c:v>
                </c:pt>
              </c:numCache>
            </c:numRef>
          </c:val>
          <c:extLst>
            <c:ext xmlns:c16="http://schemas.microsoft.com/office/drawing/2014/chart" uri="{C3380CC4-5D6E-409C-BE32-E72D297353CC}">
              <c16:uniqueId val="{00000000-0B32-46F9-AF83-8AE23B8D84B4}"/>
            </c:ext>
          </c:extLst>
        </c:ser>
        <c:dLbls>
          <c:showLegendKey val="0"/>
          <c:showVal val="0"/>
          <c:showCatName val="0"/>
          <c:showSerName val="0"/>
          <c:showPercent val="0"/>
          <c:showBubbleSize val="0"/>
        </c:dLbls>
        <c:gapWidth val="219"/>
        <c:overlap val="-27"/>
        <c:axId val="1524375760"/>
        <c:axId val="1524376592"/>
      </c:barChart>
      <c:catAx>
        <c:axId val="1524375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4376592"/>
        <c:crosses val="autoZero"/>
        <c:auto val="1"/>
        <c:lblAlgn val="ctr"/>
        <c:lblOffset val="100"/>
        <c:noMultiLvlLbl val="0"/>
      </c:catAx>
      <c:valAx>
        <c:axId val="1524376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4375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Sales For All Regions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17171296296296296"/>
          <c:w val="0.89722222222222214"/>
          <c:h val="0.61498432487605714"/>
        </c:manualLayout>
      </c:layout>
      <c:barChart>
        <c:barDir val="col"/>
        <c:grouping val="stacked"/>
        <c:varyColors val="0"/>
        <c:ser>
          <c:idx val="0"/>
          <c:order val="0"/>
          <c:tx>
            <c:strRef>
              <c:f>'Stacked '!$A$6</c:f>
              <c:strCache>
                <c:ptCount val="1"/>
                <c:pt idx="0">
                  <c:v>Cairo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'Stacked '!$B$5:$E$5</c:f>
              <c:numCache>
                <c:formatCode>General</c:formatCode>
                <c:ptCount val="4"/>
                <c:pt idx="0">
                  <c:v>2014</c:v>
                </c:pt>
                <c:pt idx="1">
                  <c:v>2015</c:v>
                </c:pt>
                <c:pt idx="2">
                  <c:v>2016</c:v>
                </c:pt>
                <c:pt idx="3">
                  <c:v>2017</c:v>
                </c:pt>
              </c:numCache>
            </c:numRef>
          </c:cat>
          <c:val>
            <c:numRef>
              <c:f>'Stacked '!$B$6:$E$6</c:f>
              <c:numCache>
                <c:formatCode>#,##0</c:formatCode>
                <c:ptCount val="4"/>
                <c:pt idx="0">
                  <c:v>1600</c:v>
                </c:pt>
                <c:pt idx="1">
                  <c:v>1300</c:v>
                </c:pt>
                <c:pt idx="2">
                  <c:v>1000</c:v>
                </c:pt>
                <c:pt idx="3">
                  <c:v>900</c:v>
                </c:pt>
              </c:numCache>
            </c:numRef>
          </c:val>
          <c:extLst>
            <c:ext xmlns:c16="http://schemas.microsoft.com/office/drawing/2014/chart" uri="{C3380CC4-5D6E-409C-BE32-E72D297353CC}">
              <c16:uniqueId val="{00000000-172B-40C0-8D6C-5FDA53CF18FB}"/>
            </c:ext>
          </c:extLst>
        </c:ser>
        <c:ser>
          <c:idx val="1"/>
          <c:order val="1"/>
          <c:tx>
            <c:strRef>
              <c:f>'Stacked '!$A$7</c:f>
              <c:strCache>
                <c:ptCount val="1"/>
                <c:pt idx="0">
                  <c:v>Alex</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'Stacked '!$B$5:$E$5</c:f>
              <c:numCache>
                <c:formatCode>General</c:formatCode>
                <c:ptCount val="4"/>
                <c:pt idx="0">
                  <c:v>2014</c:v>
                </c:pt>
                <c:pt idx="1">
                  <c:v>2015</c:v>
                </c:pt>
                <c:pt idx="2">
                  <c:v>2016</c:v>
                </c:pt>
                <c:pt idx="3">
                  <c:v>2017</c:v>
                </c:pt>
              </c:numCache>
            </c:numRef>
          </c:cat>
          <c:val>
            <c:numRef>
              <c:f>'Stacked '!$B$7:$E$7</c:f>
              <c:numCache>
                <c:formatCode>#,##0</c:formatCode>
                <c:ptCount val="4"/>
                <c:pt idx="0">
                  <c:v>410</c:v>
                </c:pt>
                <c:pt idx="1">
                  <c:v>300</c:v>
                </c:pt>
                <c:pt idx="2">
                  <c:v>500</c:v>
                </c:pt>
                <c:pt idx="3">
                  <c:v>1000</c:v>
                </c:pt>
              </c:numCache>
            </c:numRef>
          </c:val>
          <c:extLst>
            <c:ext xmlns:c16="http://schemas.microsoft.com/office/drawing/2014/chart" uri="{C3380CC4-5D6E-409C-BE32-E72D297353CC}">
              <c16:uniqueId val="{00000001-172B-40C0-8D6C-5FDA53CF18FB}"/>
            </c:ext>
          </c:extLst>
        </c:ser>
        <c:ser>
          <c:idx val="2"/>
          <c:order val="2"/>
          <c:tx>
            <c:strRef>
              <c:f>'Stacked '!$A$8</c:f>
              <c:strCache>
                <c:ptCount val="1"/>
                <c:pt idx="0">
                  <c:v>UpperEgypt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'Stacked '!$B$5:$E$5</c:f>
              <c:numCache>
                <c:formatCode>General</c:formatCode>
                <c:ptCount val="4"/>
                <c:pt idx="0">
                  <c:v>2014</c:v>
                </c:pt>
                <c:pt idx="1">
                  <c:v>2015</c:v>
                </c:pt>
                <c:pt idx="2">
                  <c:v>2016</c:v>
                </c:pt>
                <c:pt idx="3">
                  <c:v>2017</c:v>
                </c:pt>
              </c:numCache>
            </c:numRef>
          </c:cat>
          <c:val>
            <c:numRef>
              <c:f>'Stacked '!$B$8:$E$8</c:f>
              <c:numCache>
                <c:formatCode>#,##0</c:formatCode>
                <c:ptCount val="4"/>
                <c:pt idx="0">
                  <c:v>150</c:v>
                </c:pt>
                <c:pt idx="1">
                  <c:v>170</c:v>
                </c:pt>
                <c:pt idx="2">
                  <c:v>200</c:v>
                </c:pt>
                <c:pt idx="3">
                  <c:v>250</c:v>
                </c:pt>
              </c:numCache>
            </c:numRef>
          </c:val>
          <c:extLst>
            <c:ext xmlns:c16="http://schemas.microsoft.com/office/drawing/2014/chart" uri="{C3380CC4-5D6E-409C-BE32-E72D297353CC}">
              <c16:uniqueId val="{00000002-172B-40C0-8D6C-5FDA53CF18FB}"/>
            </c:ext>
          </c:extLst>
        </c:ser>
        <c:dLbls>
          <c:showLegendKey val="0"/>
          <c:showVal val="0"/>
          <c:showCatName val="0"/>
          <c:showSerName val="0"/>
          <c:showPercent val="0"/>
          <c:showBubbleSize val="0"/>
        </c:dLbls>
        <c:gapWidth val="150"/>
        <c:overlap val="100"/>
        <c:axId val="1177380960"/>
        <c:axId val="1177379296"/>
      </c:barChart>
      <c:scatterChart>
        <c:scatterStyle val="lineMarker"/>
        <c:varyColors val="0"/>
        <c:ser>
          <c:idx val="3"/>
          <c:order val="3"/>
          <c:tx>
            <c:strRef>
              <c:f>'Stacked '!$A$9</c:f>
              <c:strCache>
                <c:ptCount val="1"/>
                <c:pt idx="0">
                  <c:v>total</c:v>
                </c:pt>
              </c:strCache>
            </c:strRef>
          </c:tx>
          <c:spPr>
            <a:ln w="25400" cap="rnd">
              <a:noFill/>
              <a:round/>
            </a:ln>
            <a:effectLst/>
          </c:spPr>
          <c:marker>
            <c:symbol val="circle"/>
            <c:size val="5"/>
            <c:spPr>
              <a:noFill/>
              <a:ln w="9525">
                <a:noFill/>
              </a:ln>
              <a:effectLst/>
            </c:spPr>
          </c:marker>
          <c:dLbls>
            <c:spPr>
              <a:solidFill>
                <a:schemeClr val="bg1">
                  <a:lumMod val="95000"/>
                </a:schemeClr>
              </a:solid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yVal>
            <c:numRef>
              <c:f>'Stacked '!$B$9:$E$9</c:f>
              <c:numCache>
                <c:formatCode>#,##0</c:formatCode>
                <c:ptCount val="4"/>
                <c:pt idx="0">
                  <c:v>2160</c:v>
                </c:pt>
                <c:pt idx="1">
                  <c:v>1770</c:v>
                </c:pt>
                <c:pt idx="2">
                  <c:v>1700</c:v>
                </c:pt>
                <c:pt idx="3">
                  <c:v>2150</c:v>
                </c:pt>
              </c:numCache>
            </c:numRef>
          </c:yVal>
          <c:smooth val="0"/>
          <c:extLst>
            <c:ext xmlns:c16="http://schemas.microsoft.com/office/drawing/2014/chart" uri="{C3380CC4-5D6E-409C-BE32-E72D297353CC}">
              <c16:uniqueId val="{00000003-172B-40C0-8D6C-5FDA53CF18FB}"/>
            </c:ext>
          </c:extLst>
        </c:ser>
        <c:ser>
          <c:idx val="4"/>
          <c:order val="4"/>
          <c:spPr>
            <a:ln w="25400" cap="rnd">
              <a:noFill/>
              <a:round/>
            </a:ln>
            <a:effectLst/>
          </c:spPr>
          <c:marker>
            <c:symbol val="circle"/>
            <c:size val="5"/>
            <c:spPr>
              <a:noFill/>
              <a:ln w="9525">
                <a:noFill/>
              </a:ln>
              <a:effectLst/>
            </c:spPr>
          </c:marker>
          <c:dLbls>
            <c:dLbl>
              <c:idx val="0"/>
              <c:layout/>
              <c:tx>
                <c:rich>
                  <a:bodyPr/>
                  <a:lstStyle/>
                  <a:p>
                    <a:fld id="{AE612253-4286-46B8-AEDC-EBEAFBA8B75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A-172B-40C0-8D6C-5FDA53CF18FB}"/>
                </c:ext>
              </c:extLst>
            </c:dLbl>
            <c:dLbl>
              <c:idx val="1"/>
              <c:layout/>
              <c:tx>
                <c:rich>
                  <a:bodyPr/>
                  <a:lstStyle/>
                  <a:p>
                    <a:fld id="{05607D94-6BBB-4DE7-BC83-57C8CC0C13F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B-172B-40C0-8D6C-5FDA53CF18FB}"/>
                </c:ext>
              </c:extLst>
            </c:dLbl>
            <c:dLbl>
              <c:idx val="2"/>
              <c:layout/>
              <c:tx>
                <c:rich>
                  <a:bodyPr/>
                  <a:lstStyle/>
                  <a:p>
                    <a:fld id="{681F91A4-5675-4656-BB7C-CF7BEC33BE4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 xmlns:c16="http://schemas.microsoft.com/office/drawing/2014/chart" uri="{C3380CC4-5D6E-409C-BE32-E72D297353CC}">
                  <c16:uniqueId val="{0000000C-172B-40C0-8D6C-5FDA53CF18F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0"/>
              </c:ext>
            </c:extLst>
          </c:dLbls>
          <c:xVal>
            <c:numRef>
              <c:f>'Stacked '!$F$6:$F$8</c:f>
              <c:numCache>
                <c:formatCode>#,##0</c:formatCode>
                <c:ptCount val="3"/>
                <c:pt idx="0">
                  <c:v>5</c:v>
                </c:pt>
                <c:pt idx="1">
                  <c:v>5</c:v>
                </c:pt>
                <c:pt idx="2">
                  <c:v>5</c:v>
                </c:pt>
              </c:numCache>
            </c:numRef>
          </c:xVal>
          <c:yVal>
            <c:numRef>
              <c:f>'Stacked '!$G$6:$G$8</c:f>
              <c:numCache>
                <c:formatCode>General</c:formatCode>
                <c:ptCount val="3"/>
                <c:pt idx="0">
                  <c:v>450</c:v>
                </c:pt>
                <c:pt idx="1">
                  <c:v>1400</c:v>
                </c:pt>
                <c:pt idx="2">
                  <c:v>2025</c:v>
                </c:pt>
              </c:numCache>
            </c:numRef>
          </c:yVal>
          <c:smooth val="0"/>
          <c:extLst>
            <c:ext xmlns:c15="http://schemas.microsoft.com/office/drawing/2012/chart" uri="{02D57815-91ED-43cb-92C2-25804820EDAC}">
              <c15:datalabelsRange>
                <c15:f>'Stacked '!$A$6:$A$8</c15:f>
                <c15:dlblRangeCache>
                  <c:ptCount val="3"/>
                  <c:pt idx="0">
                    <c:v>Cairo</c:v>
                  </c:pt>
                  <c:pt idx="1">
                    <c:v>Alex</c:v>
                  </c:pt>
                  <c:pt idx="2">
                    <c:v>UpperEgypt</c:v>
                  </c:pt>
                </c15:dlblRangeCache>
              </c15:datalabelsRange>
            </c:ext>
            <c:ext xmlns:c16="http://schemas.microsoft.com/office/drawing/2014/chart" uri="{C3380CC4-5D6E-409C-BE32-E72D297353CC}">
              <c16:uniqueId val="{00000009-172B-40C0-8D6C-5FDA53CF18FB}"/>
            </c:ext>
          </c:extLst>
        </c:ser>
        <c:dLbls>
          <c:showLegendKey val="0"/>
          <c:showVal val="0"/>
          <c:showCatName val="0"/>
          <c:showSerName val="0"/>
          <c:showPercent val="0"/>
          <c:showBubbleSize val="0"/>
        </c:dLbls>
        <c:axId val="1177380960"/>
        <c:axId val="1177379296"/>
      </c:scatterChart>
      <c:catAx>
        <c:axId val="1177380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7379296"/>
        <c:crosses val="autoZero"/>
        <c:auto val="1"/>
        <c:lblAlgn val="ctr"/>
        <c:lblOffset val="100"/>
        <c:noMultiLvlLbl val="0"/>
      </c:catAx>
      <c:valAx>
        <c:axId val="1177379296"/>
        <c:scaling>
          <c:orientation val="minMax"/>
        </c:scaling>
        <c:delete val="1"/>
        <c:axPos val="l"/>
        <c:numFmt formatCode="#,##0" sourceLinked="1"/>
        <c:majorTickMark val="none"/>
        <c:minorTickMark val="none"/>
        <c:tickLblPos val="nextTo"/>
        <c:crossAx val="1177380960"/>
        <c:crosses val="autoZero"/>
        <c:crossBetween val="between"/>
      </c:valAx>
      <c:spPr>
        <a:noFill/>
        <a:ln>
          <a:noFill/>
        </a:ln>
        <a:effectLst/>
      </c:spPr>
    </c:plotArea>
    <c:legend>
      <c:legendPos val="b"/>
      <c:legendEntry>
        <c:idx val="3"/>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'Error Bar'!$C$3</c:f>
              <c:strCache>
                <c:ptCount val="1"/>
                <c:pt idx="0">
                  <c:v>Sales</c:v>
                </c:pt>
              </c:strCache>
            </c:strRef>
          </c:tx>
          <c:spPr>
            <a:solidFill>
              <a:schemeClr val="accent1"/>
            </a:solidFill>
            <a:ln>
              <a:noFill/>
            </a:ln>
            <a:effectLst/>
          </c:spPr>
          <c:invertIfNegative val="0"/>
          <c:cat>
            <c:multiLvlStrRef>
              <c:f>'Error Bar'!$A$4:$B$12</c:f>
              <c:multiLvlStrCache>
                <c:ptCount val="9"/>
                <c:lvl>
                  <c:pt idx="0">
                    <c:v>WenCaL</c:v>
                  </c:pt>
                  <c:pt idx="1">
                    <c:v>Blend</c:v>
                  </c:pt>
                  <c:pt idx="2">
                    <c:v>Voltage</c:v>
                  </c:pt>
                  <c:pt idx="3">
                    <c:v>Fightrr</c:v>
                  </c:pt>
                  <c:pt idx="4">
                    <c:v>Kryptis</c:v>
                  </c:pt>
                  <c:pt idx="5">
                    <c:v>Perino</c:v>
                  </c:pt>
                  <c:pt idx="6">
                    <c:v>Commuta</c:v>
                  </c:pt>
                  <c:pt idx="7">
                    <c:v>Infic</c:v>
                  </c:pt>
                  <c:pt idx="8">
                    <c:v>Accord</c:v>
                  </c:pt>
                </c:lvl>
                <c:lvl>
                  <c:pt idx="0">
                    <c:v>Derma Line3</c:v>
                  </c:pt>
                  <c:pt idx="3">
                    <c:v>Neuro Line2</c:v>
                  </c:pt>
                  <c:pt idx="6">
                    <c:v>Cardio Line1</c:v>
                  </c:pt>
                </c:lvl>
              </c:multiLvlStrCache>
            </c:multiLvlStrRef>
          </c:cat>
          <c:val>
            <c:numRef>
              <c:f>'Error Bar'!$C$4:$C$12</c:f>
              <c:numCache>
                <c:formatCode>#,##0</c:formatCode>
                <c:ptCount val="9"/>
                <c:pt idx="0">
                  <c:v>14432</c:v>
                </c:pt>
                <c:pt idx="1">
                  <c:v>17990</c:v>
                </c:pt>
                <c:pt idx="2">
                  <c:v>15117</c:v>
                </c:pt>
                <c:pt idx="3">
                  <c:v>11649</c:v>
                </c:pt>
                <c:pt idx="4">
                  <c:v>7718</c:v>
                </c:pt>
                <c:pt idx="5">
                  <c:v>15033</c:v>
                </c:pt>
                <c:pt idx="6">
                  <c:v>6353</c:v>
                </c:pt>
                <c:pt idx="7">
                  <c:v>12373</c:v>
                </c:pt>
                <c:pt idx="8">
                  <c:v>17760</c:v>
                </c:pt>
              </c:numCache>
            </c:numRef>
          </c:val>
          <c:extLst>
            <c:ext xmlns:c16="http://schemas.microsoft.com/office/drawing/2014/chart" uri="{C3380CC4-5D6E-409C-BE32-E72D297353CC}">
              <c16:uniqueId val="{00000000-002A-4F6C-8A13-678072C527C8}"/>
            </c:ext>
          </c:extLst>
        </c:ser>
        <c:dLbls>
          <c:showLegendKey val="0"/>
          <c:showVal val="0"/>
          <c:showCatName val="0"/>
          <c:showSerName val="0"/>
          <c:showPercent val="0"/>
          <c:showBubbleSize val="0"/>
        </c:dLbls>
        <c:gapWidth val="219"/>
        <c:overlap val="-27"/>
        <c:axId val="1179258976"/>
        <c:axId val="1179268128"/>
      </c:barChart>
      <c:scatterChart>
        <c:scatterStyle val="lineMarker"/>
        <c:varyColors val="0"/>
        <c:ser>
          <c:idx val="1"/>
          <c:order val="1"/>
          <c:spPr>
            <a:ln w="25400" cap="rnd">
              <a:noFill/>
              <a:round/>
            </a:ln>
            <a:effectLst/>
          </c:spPr>
          <c:marker>
            <c:symbol val="circle"/>
            <c:size val="5"/>
            <c:spPr>
              <a:noFill/>
              <a:ln w="9525">
                <a:noFill/>
              </a:ln>
              <a:effectLst/>
            </c:spPr>
          </c:marker>
          <c:errBars>
            <c:errDir val="y"/>
            <c:errBarType val="plus"/>
            <c:errValType val="cust"/>
            <c:noEndCap val="1"/>
            <c:plus>
              <c:numRef>
                <c:f>'Error Bar'!$E$8</c:f>
                <c:numCache>
                  <c:formatCode>General</c:formatCode>
                  <c:ptCount val="1"/>
                  <c:pt idx="0">
                    <c:v>17990</c:v>
                  </c:pt>
                </c:numCache>
              </c:numRef>
            </c:plus>
            <c:minus>
              <c:numLit>
                <c:formatCode>General</c:formatCode>
                <c:ptCount val="1"/>
                <c:pt idx="0">
                  <c:v>1</c:v>
                </c:pt>
              </c:numLit>
            </c:minus>
            <c:spPr>
              <a:noFill/>
              <a:ln w="9525" cap="flat" cmpd="sng" algn="ctr">
                <a:solidFill>
                  <a:schemeClr val="bg1">
                    <a:lumMod val="75000"/>
                  </a:schemeClr>
                </a:solidFill>
                <a:round/>
              </a:ln>
              <a:effectLst/>
            </c:spPr>
          </c:errBars>
          <c:xVal>
            <c:numRef>
              <c:f>'Error Bar'!$E$5:$E$6</c:f>
              <c:numCache>
                <c:formatCode>General</c:formatCode>
                <c:ptCount val="2"/>
                <c:pt idx="0">
                  <c:v>3.5</c:v>
                </c:pt>
                <c:pt idx="1">
                  <c:v>6.5</c:v>
                </c:pt>
              </c:numCache>
            </c:numRef>
          </c:xVal>
          <c:yVal>
            <c:numRef>
              <c:f>'Error Bar'!$F$5:$F$6</c:f>
              <c:numCache>
                <c:formatCode>General</c:formatCode>
                <c:ptCount val="2"/>
                <c:pt idx="0">
                  <c:v>0</c:v>
                </c:pt>
                <c:pt idx="1">
                  <c:v>0</c:v>
                </c:pt>
              </c:numCache>
            </c:numRef>
          </c:yVal>
          <c:smooth val="0"/>
          <c:extLst>
            <c:ext xmlns:c16="http://schemas.microsoft.com/office/drawing/2014/chart" uri="{C3380CC4-5D6E-409C-BE32-E72D297353CC}">
              <c16:uniqueId val="{00000002-002A-4F6C-8A13-678072C527C8}"/>
            </c:ext>
          </c:extLst>
        </c:ser>
        <c:dLbls>
          <c:showLegendKey val="0"/>
          <c:showVal val="0"/>
          <c:showCatName val="0"/>
          <c:showSerName val="0"/>
          <c:showPercent val="0"/>
          <c:showBubbleSize val="0"/>
        </c:dLbls>
        <c:axId val="1179258976"/>
        <c:axId val="1179268128"/>
      </c:scatterChart>
      <c:catAx>
        <c:axId val="1179258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9268128"/>
        <c:crosses val="autoZero"/>
        <c:auto val="1"/>
        <c:lblAlgn val="ctr"/>
        <c:lblOffset val="100"/>
        <c:noMultiLvlLbl val="0"/>
      </c:catAx>
      <c:valAx>
        <c:axId val="1179268128"/>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9258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'From to '!$L$3</c:f>
          <c:strCache>
            <c:ptCount val="1"/>
            <c:pt idx="0">
              <c:v>Closing Price from 13/02/2016 To27/02/2016</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'From to '!$B$1</c:f>
              <c:strCache>
                <c:ptCount val="1"/>
                <c:pt idx="0">
                  <c:v>Closing Price</c:v>
                </c:pt>
              </c:strCache>
            </c:strRef>
          </c:tx>
          <c:spPr>
            <a:ln w="28575" cap="rnd">
              <a:solidFill>
                <a:schemeClr val="accent1"/>
              </a:solidFill>
              <a:round/>
            </a:ln>
            <a:effectLst/>
          </c:spPr>
          <c:marker>
            <c:symbol val="none"/>
          </c:marker>
          <c:cat>
            <c:numRef>
              <c:f>[0]!date_new</c:f>
              <c:numCache>
                <c:formatCode>m/d/yyyy</c:formatCode>
                <c:ptCount val="10"/>
                <c:pt idx="0">
                  <c:v>42413</c:v>
                </c:pt>
                <c:pt idx="1">
                  <c:v>42417</c:v>
                </c:pt>
                <c:pt idx="2">
                  <c:v>42418</c:v>
                </c:pt>
                <c:pt idx="3">
                  <c:v>42419</c:v>
                </c:pt>
                <c:pt idx="4">
                  <c:v>42420</c:v>
                </c:pt>
                <c:pt idx="5">
                  <c:v>42423</c:v>
                </c:pt>
                <c:pt idx="6">
                  <c:v>42424</c:v>
                </c:pt>
                <c:pt idx="7">
                  <c:v>42425</c:v>
                </c:pt>
                <c:pt idx="8">
                  <c:v>42426</c:v>
                </c:pt>
                <c:pt idx="9">
                  <c:v>42427</c:v>
                </c:pt>
              </c:numCache>
            </c:numRef>
          </c:cat>
          <c:val>
            <c:numRef>
              <c:f>[0]!price_new</c:f>
              <c:numCache>
                <c:formatCode>General</c:formatCode>
                <c:ptCount val="10"/>
                <c:pt idx="0">
                  <c:v>75.739999999999995</c:v>
                </c:pt>
                <c:pt idx="1">
                  <c:v>75.599999999999994</c:v>
                </c:pt>
                <c:pt idx="2">
                  <c:v>76.709999999999994</c:v>
                </c:pt>
                <c:pt idx="3">
                  <c:v>79.42</c:v>
                </c:pt>
                <c:pt idx="4">
                  <c:v>79.894999999999996</c:v>
                </c:pt>
                <c:pt idx="5">
                  <c:v>78.84</c:v>
                </c:pt>
                <c:pt idx="6">
                  <c:v>78.45</c:v>
                </c:pt>
                <c:pt idx="7">
                  <c:v>79.56</c:v>
                </c:pt>
                <c:pt idx="8">
                  <c:v>80.41</c:v>
                </c:pt>
                <c:pt idx="9">
                  <c:v>78.97</c:v>
                </c:pt>
              </c:numCache>
            </c:numRef>
          </c:val>
          <c:smooth val="0"/>
          <c:extLst>
            <c:ext xmlns:c16="http://schemas.microsoft.com/office/drawing/2014/chart" uri="{C3380CC4-5D6E-409C-BE32-E72D297353CC}">
              <c16:uniqueId val="{00000002-5BC8-4324-86E1-6C144E2C8BE2}"/>
            </c:ext>
          </c:extLst>
        </c:ser>
        <c:dLbls>
          <c:showLegendKey val="0"/>
          <c:showVal val="0"/>
          <c:showCatName val="0"/>
          <c:showSerName val="0"/>
          <c:showPercent val="0"/>
          <c:showBubbleSize val="0"/>
        </c:dLbls>
        <c:smooth val="0"/>
        <c:axId val="1179257728"/>
        <c:axId val="1179265632"/>
      </c:lineChart>
      <c:catAx>
        <c:axId val="1179257728"/>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9265632"/>
        <c:crosses val="autoZero"/>
        <c:auto val="0"/>
        <c:lblAlgn val="ctr"/>
        <c:lblOffset val="100"/>
        <c:noMultiLvlLbl val="0"/>
      </c:catAx>
      <c:valAx>
        <c:axId val="11792656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92577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Revenue based on selection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'from to 2'!$B$1</c:f>
              <c:strCache>
                <c:ptCount val="1"/>
                <c:pt idx="0">
                  <c:v>Revenue</c:v>
                </c:pt>
              </c:strCache>
            </c:strRef>
          </c:tx>
          <c:spPr>
            <a:solidFill>
              <a:schemeClr val="bg2">
                <a:lumMod val="75000"/>
              </a:schemeClr>
            </a:solidFill>
            <a:ln>
              <a:noFill/>
            </a:ln>
            <a:effectLst/>
          </c:spPr>
          <c:invertIfNegative val="0"/>
          <c:cat>
            <c:strRef>
              <c:f>[0]!Product_new</c:f>
              <c:strCache>
                <c:ptCount val="3"/>
                <c:pt idx="0">
                  <c:v>WenCaL</c:v>
                </c:pt>
                <c:pt idx="1">
                  <c:v>Blend</c:v>
                </c:pt>
                <c:pt idx="2">
                  <c:v>Voltage</c:v>
                </c:pt>
              </c:strCache>
            </c:strRef>
          </c:cat>
          <c:val>
            <c:numRef>
              <c:f>[0]!Revenue_new</c:f>
              <c:numCache>
                <c:formatCode>#,##0</c:formatCode>
                <c:ptCount val="3"/>
                <c:pt idx="0">
                  <c:v>14432</c:v>
                </c:pt>
                <c:pt idx="1">
                  <c:v>17990</c:v>
                </c:pt>
                <c:pt idx="2">
                  <c:v>15117</c:v>
                </c:pt>
              </c:numCache>
            </c:numRef>
          </c:val>
          <c:extLst>
            <c:ext xmlns:c16="http://schemas.microsoft.com/office/drawing/2014/chart" uri="{C3380CC4-5D6E-409C-BE32-E72D297353CC}">
              <c16:uniqueId val="{00000000-A226-4625-9A4B-29BA823C8672}"/>
            </c:ext>
          </c:extLst>
        </c:ser>
        <c:dLbls>
          <c:showLegendKey val="0"/>
          <c:showVal val="0"/>
          <c:showCatName val="0"/>
          <c:showSerName val="0"/>
          <c:showPercent val="0"/>
          <c:showBubbleSize val="0"/>
        </c:dLbls>
        <c:gapWidth val="80"/>
        <c:overlap val="-27"/>
        <c:axId val="615775768"/>
        <c:axId val="615774456"/>
      </c:barChart>
      <c:catAx>
        <c:axId val="615775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5774456"/>
        <c:crosses val="autoZero"/>
        <c:auto val="1"/>
        <c:lblAlgn val="ctr"/>
        <c:lblOffset val="100"/>
        <c:noMultiLvlLbl val="0"/>
      </c:catAx>
      <c:valAx>
        <c:axId val="615774456"/>
        <c:scaling>
          <c:orientation val="minMax"/>
          <c:min val="0"/>
        </c:scaling>
        <c:delete val="0"/>
        <c:axPos val="l"/>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5775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'Fixed Target'!$D$6</c:f>
              <c:strCache>
                <c:ptCount val="1"/>
                <c:pt idx="0">
                  <c:v>target achived</c:v>
                </c:pt>
              </c:strCache>
            </c:strRef>
          </c:tx>
          <c:spPr>
            <a:solidFill>
              <a:schemeClr val="tx2"/>
            </a:solidFill>
            <a:ln>
              <a:noFill/>
            </a:ln>
            <a:effectLst/>
          </c:spPr>
          <c:invertIfNegative val="0"/>
          <c:cat>
            <c:strRef>
              <c:f>'Fixed Target'!$A$7:$A$17</c:f>
              <c:strCache>
                <c:ptCount val="11"/>
                <c:pt idx="0">
                  <c:v>Ali</c:v>
                </c:pt>
                <c:pt idx="1">
                  <c:v>Samy</c:v>
                </c:pt>
                <c:pt idx="2">
                  <c:v>Hosam</c:v>
                </c:pt>
                <c:pt idx="3">
                  <c:v>Ayman</c:v>
                </c:pt>
                <c:pt idx="4">
                  <c:v>Kariem</c:v>
                </c:pt>
                <c:pt idx="5">
                  <c:v>mark</c:v>
                </c:pt>
                <c:pt idx="6">
                  <c:v>ahmed</c:v>
                </c:pt>
                <c:pt idx="7">
                  <c:v>beshoy</c:v>
                </c:pt>
                <c:pt idx="8">
                  <c:v>Mina</c:v>
                </c:pt>
                <c:pt idx="9">
                  <c:v>Mahmoud</c:v>
                </c:pt>
                <c:pt idx="10">
                  <c:v>Sameh</c:v>
                </c:pt>
              </c:strCache>
            </c:strRef>
          </c:cat>
          <c:val>
            <c:numRef>
              <c:f>'Fixed Target'!$D$7:$D$17</c:f>
              <c:numCache>
                <c:formatCode>General</c:formatCode>
                <c:ptCount val="11"/>
                <c:pt idx="0">
                  <c:v>#N/A</c:v>
                </c:pt>
                <c:pt idx="1">
                  <c:v>#N/A</c:v>
                </c:pt>
                <c:pt idx="2">
                  <c:v>#N/A</c:v>
                </c:pt>
                <c:pt idx="3">
                  <c:v>#N/A</c:v>
                </c:pt>
                <c:pt idx="4">
                  <c:v>#N/A</c:v>
                </c:pt>
                <c:pt idx="5">
                  <c:v>#N/A</c:v>
                </c:pt>
                <c:pt idx="6">
                  <c:v>#N/A</c:v>
                </c:pt>
                <c:pt idx="7">
                  <c:v>#N/A</c:v>
                </c:pt>
                <c:pt idx="8">
                  <c:v>510</c:v>
                </c:pt>
                <c:pt idx="9">
                  <c:v>#N/A</c:v>
                </c:pt>
                <c:pt idx="10">
                  <c:v>#N/A</c:v>
                </c:pt>
              </c:numCache>
            </c:numRef>
          </c:val>
          <c:extLst>
            <c:ext xmlns:c16="http://schemas.microsoft.com/office/drawing/2014/chart" uri="{C3380CC4-5D6E-409C-BE32-E72D297353CC}">
              <c16:uniqueId val="{00000000-B002-43D9-9F25-F626D7B74ED3}"/>
            </c:ext>
          </c:extLst>
        </c:ser>
        <c:ser>
          <c:idx val="1"/>
          <c:order val="1"/>
          <c:tx>
            <c:strRef>
              <c:f>'Fixed Target'!$E$6</c:f>
              <c:strCache>
                <c:ptCount val="1"/>
                <c:pt idx="0">
                  <c:v>target Not Achived</c:v>
                </c:pt>
              </c:strCache>
            </c:strRef>
          </c:tx>
          <c:spPr>
            <a:solidFill>
              <a:srgbClr val="FF0000"/>
            </a:solidFill>
            <a:ln>
              <a:noFill/>
            </a:ln>
            <a:effectLst/>
          </c:spPr>
          <c:invertIfNegative val="0"/>
          <c:cat>
            <c:strRef>
              <c:f>'Fixed Target'!$A$7:$A$17</c:f>
              <c:strCache>
                <c:ptCount val="11"/>
                <c:pt idx="0">
                  <c:v>Ali</c:v>
                </c:pt>
                <c:pt idx="1">
                  <c:v>Samy</c:v>
                </c:pt>
                <c:pt idx="2">
                  <c:v>Hosam</c:v>
                </c:pt>
                <c:pt idx="3">
                  <c:v>Ayman</c:v>
                </c:pt>
                <c:pt idx="4">
                  <c:v>Kariem</c:v>
                </c:pt>
                <c:pt idx="5">
                  <c:v>mark</c:v>
                </c:pt>
                <c:pt idx="6">
                  <c:v>ahmed</c:v>
                </c:pt>
                <c:pt idx="7">
                  <c:v>beshoy</c:v>
                </c:pt>
                <c:pt idx="8">
                  <c:v>Mina</c:v>
                </c:pt>
                <c:pt idx="9">
                  <c:v>Mahmoud</c:v>
                </c:pt>
                <c:pt idx="10">
                  <c:v>Sameh</c:v>
                </c:pt>
              </c:strCache>
            </c:strRef>
          </c:cat>
          <c:val>
            <c:numRef>
              <c:f>'Fixed Target'!$E$7:$E$17</c:f>
              <c:numCache>
                <c:formatCode>General</c:formatCode>
                <c:ptCount val="11"/>
                <c:pt idx="0">
                  <c:v>450</c:v>
                </c:pt>
                <c:pt idx="1">
                  <c:v>350</c:v>
                </c:pt>
                <c:pt idx="2">
                  <c:v>400</c:v>
                </c:pt>
                <c:pt idx="3">
                  <c:v>250</c:v>
                </c:pt>
                <c:pt idx="4">
                  <c:v>412</c:v>
                </c:pt>
                <c:pt idx="5">
                  <c:v>480</c:v>
                </c:pt>
                <c:pt idx="6">
                  <c:v>350</c:v>
                </c:pt>
                <c:pt idx="7">
                  <c:v>450</c:v>
                </c:pt>
                <c:pt idx="8">
                  <c:v>#N/A</c:v>
                </c:pt>
                <c:pt idx="9">
                  <c:v>354</c:v>
                </c:pt>
                <c:pt idx="10">
                  <c:v>120</c:v>
                </c:pt>
              </c:numCache>
            </c:numRef>
          </c:val>
          <c:extLst>
            <c:ext xmlns:c16="http://schemas.microsoft.com/office/drawing/2014/chart" uri="{C3380CC4-5D6E-409C-BE32-E72D297353CC}">
              <c16:uniqueId val="{00000001-B002-43D9-9F25-F626D7B74ED3}"/>
            </c:ext>
          </c:extLst>
        </c:ser>
        <c:dLbls>
          <c:showLegendKey val="0"/>
          <c:showVal val="0"/>
          <c:showCatName val="0"/>
          <c:showSerName val="0"/>
          <c:showPercent val="0"/>
          <c:showBubbleSize val="0"/>
        </c:dLbls>
        <c:gapWidth val="136"/>
        <c:overlap val="99"/>
        <c:axId val="1044472112"/>
        <c:axId val="1044466704"/>
      </c:barChart>
      <c:lineChart>
        <c:grouping val="standard"/>
        <c:varyColors val="0"/>
        <c:ser>
          <c:idx val="2"/>
          <c:order val="2"/>
          <c:tx>
            <c:strRef>
              <c:f>'Fixed Target'!$C$6</c:f>
              <c:strCache>
                <c:ptCount val="1"/>
                <c:pt idx="0">
                  <c:v>Target</c:v>
                </c:pt>
              </c:strCache>
            </c:strRef>
          </c:tx>
          <c:spPr>
            <a:ln w="28575" cap="rnd">
              <a:solidFill>
                <a:srgbClr val="63B8DD"/>
              </a:solidFill>
              <a:round/>
            </a:ln>
            <a:effectLst/>
          </c:spPr>
          <c:marker>
            <c:symbol val="none"/>
          </c:marker>
          <c:dLbls>
            <c:dLbl>
              <c:idx val="10"/>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B002-43D9-9F25-F626D7B74ED3}"/>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'Fixed Target'!$C$7:$C$17</c:f>
              <c:numCache>
                <c:formatCode>General</c:formatCode>
                <c:ptCount val="11"/>
                <c:pt idx="0">
                  <c:v>500</c:v>
                </c:pt>
                <c:pt idx="1">
                  <c:v>500</c:v>
                </c:pt>
                <c:pt idx="2">
                  <c:v>500</c:v>
                </c:pt>
                <c:pt idx="3">
                  <c:v>500</c:v>
                </c:pt>
                <c:pt idx="4">
                  <c:v>500</c:v>
                </c:pt>
                <c:pt idx="5">
                  <c:v>500</c:v>
                </c:pt>
                <c:pt idx="6">
                  <c:v>500</c:v>
                </c:pt>
                <c:pt idx="7">
                  <c:v>500</c:v>
                </c:pt>
                <c:pt idx="8">
                  <c:v>500</c:v>
                </c:pt>
                <c:pt idx="9">
                  <c:v>500</c:v>
                </c:pt>
                <c:pt idx="10">
                  <c:v>500</c:v>
                </c:pt>
              </c:numCache>
            </c:numRef>
          </c:val>
          <c:smooth val="0"/>
          <c:extLst>
            <c:ext xmlns:c16="http://schemas.microsoft.com/office/drawing/2014/chart" uri="{C3380CC4-5D6E-409C-BE32-E72D297353CC}">
              <c16:uniqueId val="{00000004-B002-43D9-9F25-F626D7B74ED3}"/>
            </c:ext>
          </c:extLst>
        </c:ser>
        <c:dLbls>
          <c:showLegendKey val="0"/>
          <c:showVal val="0"/>
          <c:showCatName val="0"/>
          <c:showSerName val="0"/>
          <c:showPercent val="0"/>
          <c:showBubbleSize val="0"/>
        </c:dLbls>
        <c:marker val="1"/>
        <c:smooth val="0"/>
        <c:axId val="841421648"/>
        <c:axId val="841417072"/>
      </c:lineChart>
      <c:catAx>
        <c:axId val="104447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4466704"/>
        <c:crosses val="autoZero"/>
        <c:auto val="1"/>
        <c:lblAlgn val="ctr"/>
        <c:lblOffset val="100"/>
        <c:noMultiLvlLbl val="0"/>
      </c:catAx>
      <c:valAx>
        <c:axId val="104446670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4472112"/>
        <c:crosses val="autoZero"/>
        <c:crossBetween val="between"/>
      </c:valAx>
      <c:valAx>
        <c:axId val="841417072"/>
        <c:scaling>
          <c:orientation val="minMax"/>
          <c:max val="600"/>
        </c:scaling>
        <c:delete val="1"/>
        <c:axPos val="r"/>
        <c:numFmt formatCode="General" sourceLinked="1"/>
        <c:majorTickMark val="out"/>
        <c:minorTickMark val="none"/>
        <c:tickLblPos val="nextTo"/>
        <c:crossAx val="841421648"/>
        <c:crosses val="max"/>
        <c:crossBetween val="between"/>
      </c:valAx>
      <c:catAx>
        <c:axId val="841421648"/>
        <c:scaling>
          <c:orientation val="minMax"/>
        </c:scaling>
        <c:delete val="1"/>
        <c:axPos val="b"/>
        <c:majorTickMark val="out"/>
        <c:minorTickMark val="none"/>
        <c:tickLblPos val="nextTo"/>
        <c:crossAx val="841417072"/>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'Icons 1'!$A$5</c:f>
              <c:strCache>
                <c:ptCount val="1"/>
                <c:pt idx="0">
                  <c:v>Full</c:v>
                </c:pt>
              </c:strCache>
            </c:strRef>
          </c:tx>
          <c:spPr>
            <a:blipFill>
              <a:blip xmlns:r="http://schemas.openxmlformats.org/officeDocument/2006/relationships" r:embed="rId1"/>
              <a:stretch>
                <a:fillRect/>
              </a:stretch>
            </a:blipFill>
            <a:ln>
              <a:noFill/>
            </a:ln>
            <a:effectLst/>
          </c:spPr>
          <c:invertIfNegative val="0"/>
          <c:val>
            <c:numRef>
              <c:f>'Icons 1'!$B$5</c:f>
              <c:numCache>
                <c:formatCode>0%</c:formatCode>
                <c:ptCount val="1"/>
                <c:pt idx="0">
                  <c:v>1</c:v>
                </c:pt>
              </c:numCache>
            </c:numRef>
          </c:val>
          <c:extLst>
            <c:ext xmlns:c16="http://schemas.microsoft.com/office/drawing/2014/chart" uri="{C3380CC4-5D6E-409C-BE32-E72D297353CC}">
              <c16:uniqueId val="{00000000-3CCC-4A47-BBA0-1174E1C84439}"/>
            </c:ext>
          </c:extLst>
        </c:ser>
        <c:ser>
          <c:idx val="0"/>
          <c:order val="1"/>
          <c:tx>
            <c:strRef>
              <c:f>'Icons 1'!$A$4</c:f>
              <c:strCache>
                <c:ptCount val="1"/>
                <c:pt idx="0">
                  <c:v>Female</c:v>
                </c:pt>
              </c:strCache>
            </c:strRef>
          </c:tx>
          <c:spPr>
            <a:blipFill>
              <a:blip xmlns:r="http://schemas.openxmlformats.org/officeDocument/2006/relationships" r:embed="rId2"/>
              <a:stretch>
                <a:fillRect/>
              </a:stretch>
            </a:blipFill>
            <a:ln w="22225" cap="rnd" cmpd="sng">
              <a:noFill/>
            </a:ln>
            <a:effectLst>
              <a:softEdge rad="0"/>
            </a:effectLst>
          </c:spPr>
          <c:invertIfNegative val="0"/>
          <c:dPt>
            <c:idx val="0"/>
            <c:invertIfNegative val="0"/>
            <c:bubble3D val="0"/>
            <c:spPr>
              <a:blipFill>
                <a:blip xmlns:r="http://schemas.openxmlformats.org/officeDocument/2006/relationships" r:embed="rId3"/>
                <a:stretch>
                  <a:fillRect/>
                </a:stretch>
              </a:blipFill>
              <a:ln w="22225" cap="rnd" cmpd="sng">
                <a:noFill/>
              </a:ln>
              <a:effectLst>
                <a:softEdge rad="0"/>
              </a:effectLst>
            </c:spPr>
            <c:extLst>
              <c:ext xmlns:c16="http://schemas.microsoft.com/office/drawing/2014/chart" uri="{C3380CC4-5D6E-409C-BE32-E72D297353CC}">
                <c16:uniqueId val="{00000002-3CCC-4A47-BBA0-1174E1C84439}"/>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bg1"/>
                    </a:solidFill>
                    <a:latin typeface="Lato Black" panose="020F0502020204030203" pitchFamily="34" charset="0"/>
                    <a:ea typeface="Lato Black" panose="020F0502020204030203" pitchFamily="34" charset="0"/>
                    <a:cs typeface="Lato Black" panose="020F0502020204030203"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'Icons 1'!$B$4</c:f>
              <c:numCache>
                <c:formatCode>0%</c:formatCode>
                <c:ptCount val="1"/>
                <c:pt idx="0">
                  <c:v>0.9</c:v>
                </c:pt>
              </c:numCache>
            </c:numRef>
          </c:val>
          <c:extLst>
            <c:ext xmlns:c16="http://schemas.microsoft.com/office/drawing/2014/chart" uri="{C3380CC4-5D6E-409C-BE32-E72D297353CC}">
              <c16:uniqueId val="{00000003-3CCC-4A47-BBA0-1174E1C84439}"/>
            </c:ext>
          </c:extLst>
        </c:ser>
        <c:dLbls>
          <c:showLegendKey val="0"/>
          <c:showVal val="0"/>
          <c:showCatName val="0"/>
          <c:showSerName val="0"/>
          <c:showPercent val="0"/>
          <c:showBubbleSize val="0"/>
        </c:dLbls>
        <c:gapWidth val="0"/>
        <c:overlap val="100"/>
        <c:axId val="121752888"/>
        <c:axId val="121754856"/>
      </c:barChart>
      <c:scatterChart>
        <c:scatterStyle val="lineMarker"/>
        <c:varyColors val="0"/>
        <c:ser>
          <c:idx val="2"/>
          <c:order val="2"/>
          <c:tx>
            <c:v>icon</c:v>
          </c:tx>
          <c:spPr>
            <a:ln w="25400" cap="rnd">
              <a:noFill/>
              <a:round/>
            </a:ln>
            <a:effectLst/>
          </c:spPr>
          <c:marker>
            <c:symbol val="picture"/>
            <c:spPr>
              <a:blipFill>
                <a:blip xmlns:r="http://schemas.openxmlformats.org/officeDocument/2006/relationships" r:embed="rId4"/>
                <a:stretch>
                  <a:fillRect/>
                </a:stretch>
              </a:blipFill>
              <a:ln w="25400">
                <a:noFill/>
              </a:ln>
              <a:effectLst/>
            </c:spPr>
          </c:marker>
          <c:xVal>
            <c:numRef>
              <c:f>'Icons 1'!$C$4</c:f>
              <c:numCache>
                <c:formatCode>0%</c:formatCode>
                <c:ptCount val="1"/>
                <c:pt idx="0">
                  <c:v>0.85</c:v>
                </c:pt>
              </c:numCache>
            </c:numRef>
          </c:xVal>
          <c:yVal>
            <c:numLit>
              <c:formatCode>General</c:formatCode>
              <c:ptCount val="1"/>
              <c:pt idx="0">
                <c:v>0.5</c:v>
              </c:pt>
            </c:numLit>
          </c:yVal>
          <c:smooth val="0"/>
          <c:extLst>
            <c:ext xmlns:c16="http://schemas.microsoft.com/office/drawing/2014/chart" uri="{C3380CC4-5D6E-409C-BE32-E72D297353CC}">
              <c16:uniqueId val="{00000004-3CCC-4A47-BBA0-1174E1C84439}"/>
            </c:ext>
          </c:extLst>
        </c:ser>
        <c:dLbls>
          <c:showLegendKey val="0"/>
          <c:showVal val="0"/>
          <c:showCatName val="0"/>
          <c:showSerName val="0"/>
          <c:showPercent val="0"/>
          <c:showBubbleSize val="0"/>
        </c:dLbls>
        <c:axId val="332049824"/>
        <c:axId val="332046872"/>
      </c:scatterChart>
      <c:catAx>
        <c:axId val="121752888"/>
        <c:scaling>
          <c:orientation val="minMax"/>
        </c:scaling>
        <c:delete val="0"/>
        <c:axPos val="l"/>
        <c:numFmt formatCode="General" sourceLinked="1"/>
        <c:majorTickMark val="out"/>
        <c:minorTickMark val="none"/>
        <c:tickLblPos val="nextTo"/>
        <c:crossAx val="121754856"/>
        <c:crosses val="autoZero"/>
        <c:auto val="1"/>
        <c:lblAlgn val="ctr"/>
        <c:lblOffset val="100"/>
        <c:noMultiLvlLbl val="0"/>
      </c:catAx>
      <c:valAx>
        <c:axId val="121754856"/>
        <c:scaling>
          <c:orientation val="minMax"/>
          <c:max val="1"/>
          <c:min val="0"/>
        </c:scaling>
        <c:delete val="1"/>
        <c:axPos val="b"/>
        <c:numFmt formatCode="0%" sourceLinked="1"/>
        <c:majorTickMark val="none"/>
        <c:minorTickMark val="none"/>
        <c:tickLblPos val="nextTo"/>
        <c:crossAx val="121752888"/>
        <c:crosses val="autoZero"/>
        <c:crossBetween val="between"/>
      </c:valAx>
      <c:valAx>
        <c:axId val="332046872"/>
        <c:scaling>
          <c:orientation val="minMax"/>
          <c:max val="1"/>
          <c:min val="0"/>
        </c:scaling>
        <c:delete val="1"/>
        <c:axPos val="r"/>
        <c:numFmt formatCode="General" sourceLinked="1"/>
        <c:majorTickMark val="out"/>
        <c:minorTickMark val="none"/>
        <c:tickLblPos val="nextTo"/>
        <c:crossAx val="332049824"/>
        <c:crosses val="max"/>
        <c:crossBetween val="midCat"/>
      </c:valAx>
      <c:valAx>
        <c:axId val="332049824"/>
        <c:scaling>
          <c:orientation val="minMax"/>
        </c:scaling>
        <c:delete val="1"/>
        <c:axPos val="b"/>
        <c:numFmt formatCode="0%" sourceLinked="1"/>
        <c:majorTickMark val="out"/>
        <c:minorTickMark val="none"/>
        <c:tickLblPos val="nextTo"/>
        <c:crossAx val="33204687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1"/>
          <c:order val="0"/>
          <c:tx>
            <c:strRef>
              <c:f>'Icons 1'!$A$8</c:f>
              <c:strCache>
                <c:ptCount val="1"/>
                <c:pt idx="0">
                  <c:v>Full</c:v>
                </c:pt>
              </c:strCache>
            </c:strRef>
          </c:tx>
          <c:spPr>
            <a:solidFill>
              <a:schemeClr val="accent2"/>
            </a:solidFill>
            <a:ln>
              <a:noFill/>
            </a:ln>
            <a:effectLst/>
          </c:spPr>
          <c:invertIfNegative val="0"/>
          <c:dPt>
            <c:idx val="0"/>
            <c:invertIfNegative val="0"/>
            <c:bubble3D val="0"/>
            <c:spPr>
              <a:blipFill>
                <a:blip xmlns:r="http://schemas.openxmlformats.org/officeDocument/2006/relationships" r:embed="rId1"/>
                <a:stretch>
                  <a:fillRect/>
                </a:stretch>
              </a:blipFill>
              <a:ln>
                <a:noFill/>
              </a:ln>
              <a:effectLst/>
            </c:spPr>
            <c:extLst>
              <c:ext xmlns:c16="http://schemas.microsoft.com/office/drawing/2014/chart" uri="{C3380CC4-5D6E-409C-BE32-E72D297353CC}">
                <c16:uniqueId val="{00000001-72DE-41BA-81BD-F6EF00C89C84}"/>
              </c:ext>
            </c:extLst>
          </c:dPt>
          <c:val>
            <c:numRef>
              <c:f>'Icons 1'!$B$8</c:f>
              <c:numCache>
                <c:formatCode>0%</c:formatCode>
                <c:ptCount val="1"/>
                <c:pt idx="0">
                  <c:v>1</c:v>
                </c:pt>
              </c:numCache>
            </c:numRef>
          </c:val>
          <c:extLst>
            <c:ext xmlns:c16="http://schemas.microsoft.com/office/drawing/2014/chart" uri="{C3380CC4-5D6E-409C-BE32-E72D297353CC}">
              <c16:uniqueId val="{00000002-72DE-41BA-81BD-F6EF00C89C84}"/>
            </c:ext>
          </c:extLst>
        </c:ser>
        <c:ser>
          <c:idx val="0"/>
          <c:order val="1"/>
          <c:tx>
            <c:strRef>
              <c:f>'Icons 1'!$A$7</c:f>
              <c:strCache>
                <c:ptCount val="1"/>
                <c:pt idx="0">
                  <c:v>Male</c:v>
                </c:pt>
              </c:strCache>
            </c:strRef>
          </c:tx>
          <c:spPr>
            <a:solidFill>
              <a:schemeClr val="accent1"/>
            </a:solidFill>
            <a:ln>
              <a:noFill/>
            </a:ln>
            <a:effectLst/>
          </c:spPr>
          <c:invertIfNegative val="0"/>
          <c:dPt>
            <c:idx val="0"/>
            <c:invertIfNegative val="0"/>
            <c:bubble3D val="0"/>
            <c:spPr>
              <a:blipFill>
                <a:blip xmlns:r="http://schemas.openxmlformats.org/officeDocument/2006/relationships" r:embed="rId2"/>
                <a:stretch>
                  <a:fillRect/>
                </a:stretch>
              </a:blipFill>
              <a:ln>
                <a:noFill/>
              </a:ln>
              <a:effectLst/>
            </c:spPr>
            <c:extLst>
              <c:ext xmlns:c16="http://schemas.microsoft.com/office/drawing/2014/chart" uri="{C3380CC4-5D6E-409C-BE32-E72D297353CC}">
                <c16:uniqueId val="{00000004-72DE-41BA-81BD-F6EF00C89C84}"/>
              </c:ext>
            </c:extLst>
          </c:dPt>
          <c:dLbls>
            <c:dLbl>
              <c:idx val="0"/>
              <c:spPr>
                <a:noFill/>
                <a:ln>
                  <a:noFill/>
                </a:ln>
                <a:effectLst/>
              </c:spPr>
              <c:txPr>
                <a:bodyPr rot="0" spcFirstLastPara="1" vertOverflow="ellipsis" vert="horz" wrap="square" lIns="38100" tIns="19050" rIns="38100" bIns="19050" anchor="ctr" anchorCtr="0">
                  <a:spAutoFit/>
                </a:bodyPr>
                <a:lstStyle/>
                <a:p>
                  <a:pPr algn="ctr">
                    <a:defRPr lang="en-US" sz="2000" b="0" i="0" u="none" strike="noStrike" kern="1200" baseline="0">
                      <a:solidFill>
                        <a:schemeClr val="bg1"/>
                      </a:solidFill>
                      <a:latin typeface="Lato Black" panose="020F0502020204030203" pitchFamily="34" charset="0"/>
                      <a:ea typeface="Lato Black" panose="020F0502020204030203" pitchFamily="34" charset="0"/>
                      <a:cs typeface="Lato Black" panose="020F0502020204030203" pitchFamily="34" charset="0"/>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04-72DE-41BA-81BD-F6EF00C89C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'Icons 1'!$B$7</c:f>
              <c:numCache>
                <c:formatCode>0%</c:formatCode>
                <c:ptCount val="1"/>
                <c:pt idx="0">
                  <c:v>0.45</c:v>
                </c:pt>
              </c:numCache>
            </c:numRef>
          </c:val>
          <c:extLst>
            <c:ext xmlns:c16="http://schemas.microsoft.com/office/drawing/2014/chart" uri="{C3380CC4-5D6E-409C-BE32-E72D297353CC}">
              <c16:uniqueId val="{00000005-72DE-41BA-81BD-F6EF00C89C84}"/>
            </c:ext>
          </c:extLst>
        </c:ser>
        <c:dLbls>
          <c:showLegendKey val="0"/>
          <c:showVal val="0"/>
          <c:showCatName val="0"/>
          <c:showSerName val="0"/>
          <c:showPercent val="0"/>
          <c:showBubbleSize val="0"/>
        </c:dLbls>
        <c:gapWidth val="0"/>
        <c:overlap val="100"/>
        <c:axId val="121752888"/>
        <c:axId val="121754856"/>
      </c:barChart>
      <c:scatterChart>
        <c:scatterStyle val="lineMarker"/>
        <c:varyColors val="0"/>
        <c:ser>
          <c:idx val="2"/>
          <c:order val="2"/>
          <c:tx>
            <c:v>icon</c:v>
          </c:tx>
          <c:spPr>
            <a:ln w="25400" cap="rnd">
              <a:noFill/>
              <a:round/>
            </a:ln>
            <a:effectLst/>
          </c:spPr>
          <c:marker>
            <c:symbol val="picture"/>
            <c:spPr>
              <a:blipFill>
                <a:blip xmlns:r="http://schemas.openxmlformats.org/officeDocument/2006/relationships" r:embed="rId3"/>
                <a:stretch>
                  <a:fillRect/>
                </a:stretch>
              </a:blipFill>
              <a:ln w="25400">
                <a:noFill/>
              </a:ln>
              <a:effectLst/>
            </c:spPr>
          </c:marker>
          <c:dPt>
            <c:idx val="0"/>
            <c:marker>
              <c:spPr>
                <a:blipFill>
                  <a:blip xmlns:r="http://schemas.openxmlformats.org/officeDocument/2006/relationships" r:embed="rId4"/>
                  <a:stretch>
                    <a:fillRect/>
                  </a:stretch>
                </a:blipFill>
                <a:ln w="25400">
                  <a:noFill/>
                </a:ln>
                <a:effectLst/>
              </c:spPr>
            </c:marker>
            <c:bubble3D val="0"/>
            <c:extLst>
              <c:ext xmlns:c16="http://schemas.microsoft.com/office/drawing/2014/chart" uri="{C3380CC4-5D6E-409C-BE32-E72D297353CC}">
                <c16:uniqueId val="{00000006-72DE-41BA-81BD-F6EF00C89C84}"/>
              </c:ext>
            </c:extLst>
          </c:dPt>
          <c:xVal>
            <c:numRef>
              <c:f>'Icons 1'!$C$7</c:f>
              <c:numCache>
                <c:formatCode>0%</c:formatCode>
                <c:ptCount val="1"/>
                <c:pt idx="0">
                  <c:v>0.4</c:v>
                </c:pt>
              </c:numCache>
            </c:numRef>
          </c:xVal>
          <c:yVal>
            <c:numLit>
              <c:formatCode>General</c:formatCode>
              <c:ptCount val="1"/>
              <c:pt idx="0">
                <c:v>0.5</c:v>
              </c:pt>
            </c:numLit>
          </c:yVal>
          <c:smooth val="0"/>
          <c:extLst>
            <c:ext xmlns:c16="http://schemas.microsoft.com/office/drawing/2014/chart" uri="{C3380CC4-5D6E-409C-BE32-E72D297353CC}">
              <c16:uniqueId val="{00000007-72DE-41BA-81BD-F6EF00C89C84}"/>
            </c:ext>
          </c:extLst>
        </c:ser>
        <c:dLbls>
          <c:showLegendKey val="0"/>
          <c:showVal val="0"/>
          <c:showCatName val="0"/>
          <c:showSerName val="0"/>
          <c:showPercent val="0"/>
          <c:showBubbleSize val="0"/>
        </c:dLbls>
        <c:axId val="332049824"/>
        <c:axId val="332046872"/>
      </c:scatterChart>
      <c:catAx>
        <c:axId val="121752888"/>
        <c:scaling>
          <c:orientation val="minMax"/>
        </c:scaling>
        <c:delete val="1"/>
        <c:axPos val="l"/>
        <c:numFmt formatCode="General" sourceLinked="1"/>
        <c:majorTickMark val="none"/>
        <c:minorTickMark val="none"/>
        <c:tickLblPos val="nextTo"/>
        <c:crossAx val="121754856"/>
        <c:crosses val="autoZero"/>
        <c:auto val="1"/>
        <c:lblAlgn val="ctr"/>
        <c:lblOffset val="100"/>
        <c:noMultiLvlLbl val="0"/>
      </c:catAx>
      <c:valAx>
        <c:axId val="121754856"/>
        <c:scaling>
          <c:orientation val="minMax"/>
          <c:max val="1"/>
          <c:min val="0"/>
        </c:scaling>
        <c:delete val="1"/>
        <c:axPos val="b"/>
        <c:numFmt formatCode="0%" sourceLinked="1"/>
        <c:majorTickMark val="none"/>
        <c:minorTickMark val="none"/>
        <c:tickLblPos val="nextTo"/>
        <c:crossAx val="121752888"/>
        <c:crosses val="autoZero"/>
        <c:crossBetween val="between"/>
      </c:valAx>
      <c:valAx>
        <c:axId val="332046872"/>
        <c:scaling>
          <c:orientation val="minMax"/>
          <c:max val="1"/>
          <c:min val="0"/>
        </c:scaling>
        <c:delete val="1"/>
        <c:axPos val="r"/>
        <c:numFmt formatCode="General" sourceLinked="1"/>
        <c:majorTickMark val="out"/>
        <c:minorTickMark val="none"/>
        <c:tickLblPos val="nextTo"/>
        <c:crossAx val="332049824"/>
        <c:crosses val="max"/>
        <c:crossBetween val="midCat"/>
      </c:valAx>
      <c:valAx>
        <c:axId val="332049824"/>
        <c:scaling>
          <c:orientation val="minMax"/>
        </c:scaling>
        <c:delete val="1"/>
        <c:axPos val="b"/>
        <c:numFmt formatCode="0%" sourceLinked="1"/>
        <c:majorTickMark val="out"/>
        <c:minorTickMark val="none"/>
        <c:tickLblPos val="nextTo"/>
        <c:crossAx val="332046872"/>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Spin" dx="39" fmlaLink="$B$40" max="12" min="1" page="10"/>
</file>

<file path=xl/ctrlProps/ctrlProp10.xml><?xml version="1.0" encoding="utf-8"?>
<formControlPr xmlns="http://schemas.microsoft.com/office/spreadsheetml/2009/9/main" objectType="Drop" dropStyle="combo" dx="16" fmlaLink="$K$4" fmlaRange="$L$4:$L$6" noThreeD="1" sel="3" val="0"/>
</file>

<file path=xl/ctrlProps/ctrlProp11.xml><?xml version="1.0" encoding="utf-8"?>
<formControlPr xmlns="http://schemas.microsoft.com/office/spreadsheetml/2009/9/main" objectType="Drop" dropStyle="combo" dx="16" fmlaLink="$M$4" fmlaRange="$N$4:$N$20" noThreeD="1" sel="10" val="9"/>
</file>

<file path=xl/ctrlProps/ctrlProp2.xml><?xml version="1.0" encoding="utf-8"?>
<formControlPr xmlns="http://schemas.microsoft.com/office/spreadsheetml/2009/9/main" objectType="List" dx="39" fmlaLink="$B$61" fmlaRange="$I$55:$I$66" noThreeD="1" sel="5" val="0"/>
</file>

<file path=xl/ctrlProps/ctrlProp3.xml><?xml version="1.0" encoding="utf-8"?>
<formControlPr xmlns="http://schemas.microsoft.com/office/spreadsheetml/2009/9/main" objectType="Radio" firstButton="1" fmlaLink="$B$76"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Drop" dropLines="12" dropStyle="combo" dx="16" fmlaLink="$G$6" fmlaRange="$F$6:$F$17" noThreeD="1" sel="10" val="0"/>
</file>

<file path=xl/ctrlProps/ctrlProp6.xml><?xml version="1.0" encoding="utf-8"?>
<formControlPr xmlns="http://schemas.microsoft.com/office/spreadsheetml/2009/9/main" objectType="CheckBox" checked="Checked" fmlaLink="$B$26" lockText="1" noThreeD="1"/>
</file>

<file path=xl/ctrlProps/ctrlProp7.xml><?xml version="1.0" encoding="utf-8"?>
<formControlPr xmlns="http://schemas.microsoft.com/office/spreadsheetml/2009/9/main" objectType="Scroll" dx="22" fmlaLink="$B$86" max="8" min="1" page="5"/>
</file>

<file path=xl/ctrlProps/ctrlProp8.xml><?xml version="1.0" encoding="utf-8"?>
<formControlPr xmlns="http://schemas.microsoft.com/office/spreadsheetml/2009/9/main" objectType="Drop" dropStyle="combo" dx="39" fmlaLink="$M$4" fmlaRange="combo" noThreeD="1" sel="10" val="0"/>
</file>

<file path=xl/ctrlProps/ctrlProp9.xml><?xml version="1.0" encoding="utf-8"?>
<formControlPr xmlns="http://schemas.microsoft.com/office/spreadsheetml/2009/9/main" objectType="Drop" dropStyle="combo" dx="39" fmlaLink="$K$4" fmlaRange="$L$4:$L$6" noThreeD="1" sel="3" val="0"/>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image" Target="../media/image11.svg"/><Relationship Id="rId2" Type="http://schemas.openxmlformats.org/officeDocument/2006/relationships/image" Target="../media/image5.png"/><Relationship Id="rId1" Type="http://schemas.openxmlformats.org/officeDocument/2006/relationships/chart" Target="../charts/chart8.xml"/><Relationship Id="rId6" Type="http://schemas.openxmlformats.org/officeDocument/2006/relationships/chart" Target="../charts/chart9.xml"/><Relationship Id="rId5" Type="http://schemas.openxmlformats.org/officeDocument/2006/relationships/image" Target="../media/image13.sv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19</xdr:row>
      <xdr:rowOff>142875</xdr:rowOff>
    </xdr:from>
    <xdr:to>
      <xdr:col>2</xdr:col>
      <xdr:colOff>619125</xdr:colOff>
      <xdr:row>33</xdr:row>
      <xdr:rowOff>0</xdr:rowOff>
    </xdr:to>
    <mc:AlternateContent xmlns:mc="http://schemas.openxmlformats.org/markup-compatibility/2006" xmlns:a14="http://schemas.microsoft.com/office/drawing/2010/main">
      <mc:Choice Requires="a14">
        <xdr:graphicFrame macro="">
          <xdr:nvGraphicFramePr>
            <xdr:cNvPr id="3" name="Line"/>
            <xdr:cNvGraphicFramePr/>
          </xdr:nvGraphicFramePr>
          <xdr:xfrm>
            <a:off x="0" y="0"/>
            <a:ext cx="0" cy="0"/>
          </xdr:xfrm>
          <a:graphic>
            <a:graphicData uri="http://schemas.microsoft.com/office/drawing/2010/slicer">
              <sle:slicer xmlns:sle="http://schemas.microsoft.com/office/drawing/2010/slicer" name="Line"/>
            </a:graphicData>
          </a:graphic>
        </xdr:graphicFrame>
      </mc:Choice>
      <mc:Fallback xmlns="">
        <xdr:sp macro="" textlink="">
          <xdr:nvSpPr>
            <xdr:cNvPr id="0" name=""/>
            <xdr:cNvSpPr>
              <a:spLocks noTextEdit="1"/>
            </xdr:cNvSpPr>
          </xdr:nvSpPr>
          <xdr:spPr>
            <a:xfrm>
              <a:off x="114300" y="38195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485775</xdr:colOff>
      <xdr:row>19</xdr:row>
      <xdr:rowOff>152400</xdr:rowOff>
    </xdr:from>
    <xdr:to>
      <xdr:col>9</xdr:col>
      <xdr:colOff>38100</xdr:colOff>
      <xdr:row>34</xdr:row>
      <xdr:rowOff>38100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247650</xdr:colOff>
      <xdr:row>16</xdr:row>
      <xdr:rowOff>19050</xdr:rowOff>
    </xdr:from>
    <xdr:to>
      <xdr:col>16</xdr:col>
      <xdr:colOff>209550</xdr:colOff>
      <xdr:row>30</xdr:row>
      <xdr:rowOff>95250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14</xdr:row>
      <xdr:rowOff>164325</xdr:rowOff>
    </xdr:from>
    <xdr:to>
      <xdr:col>1</xdr:col>
      <xdr:colOff>492290</xdr:colOff>
      <xdr:row>20</xdr:row>
      <xdr:rowOff>123215</xdr:rowOff>
    </xdr:to>
    <xdr:pic>
      <xdr:nvPicPr>
        <xdr:cNvPr id="2" name="Picture 1"/>
        <xdr:cNvPicPr>
          <a:picLocks noChangeAspect="1"/>
        </xdr:cNvPicPr>
      </xdr:nvPicPr>
      <xdr:blipFill>
        <a:blip xmlns:r="http://schemas.openxmlformats.org/officeDocument/2006/relationships" r:embed="rId1" cstate="print">
          <a:duotone>
            <a:schemeClr val="accent6">
              <a:shade val="45000"/>
              <a:satMod val="135000"/>
            </a:schemeClr>
            <a:prstClr val="white"/>
          </a:duotone>
          <a:extLst>
            <a:ext uri="{28A0092B-C50C-407E-A947-70E740481C1C}">
              <a14:useLocalDpi xmlns:a14="http://schemas.microsoft.com/office/drawing/2010/main" val="0"/>
            </a:ext>
          </a:extLst>
        </a:blip>
        <a:stretch>
          <a:fillRect/>
        </a:stretch>
      </xdr:blipFill>
      <xdr:spPr>
        <a:xfrm>
          <a:off x="0" y="2831325"/>
          <a:ext cx="1101890" cy="1101890"/>
        </a:xfrm>
        <a:prstGeom prst="rect">
          <a:avLst/>
        </a:prstGeom>
      </xdr:spPr>
    </xdr:pic>
    <xdr:clientData/>
  </xdr:twoCellAnchor>
  <xdr:twoCellAnchor editAs="oneCell">
    <xdr:from>
      <xdr:col>1</xdr:col>
      <xdr:colOff>81260</xdr:colOff>
      <xdr:row>14</xdr:row>
      <xdr:rowOff>180974</xdr:rowOff>
    </xdr:from>
    <xdr:to>
      <xdr:col>2</xdr:col>
      <xdr:colOff>533400</xdr:colOff>
      <xdr:row>21</xdr:row>
      <xdr:rowOff>19049</xdr:rowOff>
    </xdr:to>
    <xdr:pic>
      <xdr:nvPicPr>
        <xdr:cNvPr id="3" name="Picture 2"/>
        <xdr:cNvPicPr>
          <a:picLocks noChangeAspect="1"/>
        </xdr:cNvPicPr>
      </xdr:nvPicPr>
      <xdr:blipFill>
        <a:blip xmlns:r="http://schemas.openxmlformats.org/officeDocument/2006/relationships" r:embed="rId2" cstate="print">
          <a:duotone>
            <a:prstClr val="black"/>
            <a:srgbClr val="FFFF00">
              <a:tint val="45000"/>
              <a:satMod val="400000"/>
            </a:srgbClr>
          </a:duotone>
          <a:extLst>
            <a:ext uri="{BEBA8EAE-BF5A-486C-A8C5-ECC9F3942E4B}">
              <a14:imgProps xmlns:a14="http://schemas.microsoft.com/office/drawing/2010/main">
                <a14:imgLayer r:embed="rId3">
                  <a14:imgEffect>
                    <a14:colorTemperature colorTemp="4700"/>
                  </a14:imgEffect>
                </a14:imgLayer>
              </a14:imgProps>
            </a:ext>
            <a:ext uri="{28A0092B-C50C-407E-A947-70E740481C1C}">
              <a14:useLocalDpi xmlns:a14="http://schemas.microsoft.com/office/drawing/2010/main" val="0"/>
            </a:ext>
          </a:extLst>
        </a:blip>
        <a:stretch>
          <a:fillRect/>
        </a:stretch>
      </xdr:blipFill>
      <xdr:spPr>
        <a:xfrm>
          <a:off x="690860" y="2847974"/>
          <a:ext cx="1061740" cy="1171575"/>
        </a:xfrm>
        <a:prstGeom prst="rect">
          <a:avLst/>
        </a:prstGeom>
      </xdr:spPr>
    </xdr:pic>
    <xdr:clientData/>
  </xdr:twoCellAnchor>
  <xdr:twoCellAnchor editAs="oneCell">
    <xdr:from>
      <xdr:col>2</xdr:col>
      <xdr:colOff>469125</xdr:colOff>
      <xdr:row>14</xdr:row>
      <xdr:rowOff>183375</xdr:rowOff>
    </xdr:from>
    <xdr:to>
      <xdr:col>4</xdr:col>
      <xdr:colOff>351815</xdr:colOff>
      <xdr:row>20</xdr:row>
      <xdr:rowOff>142265</xdr:rowOff>
    </xdr:to>
    <xdr:pic>
      <xdr:nvPicPr>
        <xdr:cNvPr id="8" name="Picture 7"/>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1688325" y="2850375"/>
          <a:ext cx="1101890" cy="1101890"/>
        </a:xfrm>
        <a:prstGeom prst="rect">
          <a:avLst/>
        </a:prstGeom>
      </xdr:spPr>
    </xdr:pic>
    <xdr:clientData/>
  </xdr:twoCellAnchor>
  <xdr:twoCellAnchor editAs="oneCell">
    <xdr:from>
      <xdr:col>3</xdr:col>
      <xdr:colOff>466427</xdr:colOff>
      <xdr:row>14</xdr:row>
      <xdr:rowOff>190499</xdr:rowOff>
    </xdr:from>
    <xdr:to>
      <xdr:col>5</xdr:col>
      <xdr:colOff>257175</xdr:colOff>
      <xdr:row>20</xdr:row>
      <xdr:rowOff>161924</xdr:rowOff>
    </xdr:to>
    <xdr:pic>
      <xdr:nvPicPr>
        <xdr:cNvPr id="9" name="Picture 8"/>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colorTemperature colorTemp="4700"/>
                  </a14:imgEffect>
                </a14:imgLayer>
              </a14:imgProps>
            </a:ext>
            <a:ext uri="{28A0092B-C50C-407E-A947-70E740481C1C}">
              <a14:useLocalDpi xmlns:a14="http://schemas.microsoft.com/office/drawing/2010/main" val="0"/>
            </a:ext>
          </a:extLst>
        </a:blip>
        <a:stretch>
          <a:fillRect/>
        </a:stretch>
      </xdr:blipFill>
      <xdr:spPr>
        <a:xfrm>
          <a:off x="2295227" y="2857499"/>
          <a:ext cx="1009948" cy="1114425"/>
        </a:xfrm>
        <a:prstGeom prst="rect">
          <a:avLst/>
        </a:prstGeom>
      </xdr:spPr>
    </xdr:pic>
    <xdr:clientData/>
  </xdr:twoCellAnchor>
  <xdr:twoCellAnchor>
    <xdr:from>
      <xdr:col>6</xdr:col>
      <xdr:colOff>585787</xdr:colOff>
      <xdr:row>2</xdr:row>
      <xdr:rowOff>66675</xdr:rowOff>
    </xdr:from>
    <xdr:to>
      <xdr:col>14</xdr:col>
      <xdr:colOff>280987</xdr:colOff>
      <xdr:row>16</xdr:row>
      <xdr:rowOff>142875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absolute">
    <xdr:from>
      <xdr:col>4</xdr:col>
      <xdr:colOff>85726</xdr:colOff>
      <xdr:row>13</xdr:row>
      <xdr:rowOff>14288</xdr:rowOff>
    </xdr:from>
    <xdr:to>
      <xdr:col>10</xdr:col>
      <xdr:colOff>314325</xdr:colOff>
      <xdr:row>29</xdr:row>
      <xdr:rowOff>115253</xdr:rowOff>
    </xdr:to>
    <xdr:graphicFrame macro="">
      <xdr:nvGraphicFramePr>
        <xdr:cNvPr id="6" name="Chart 5"/>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142875</xdr:colOff>
          <xdr:row>35</xdr:row>
          <xdr:rowOff>104775</xdr:rowOff>
        </xdr:from>
        <xdr:to>
          <xdr:col>1</xdr:col>
          <xdr:colOff>647700</xdr:colOff>
          <xdr:row>37</xdr:row>
          <xdr:rowOff>85725</xdr:rowOff>
        </xdr:to>
        <xdr:sp macro="" textlink="">
          <xdr:nvSpPr>
            <xdr:cNvPr id="17411" name="Spinner 3" hidden="1">
              <a:extLst>
                <a:ext uri="{63B3BB69-23CF-44E3-9099-C40C66FF867C}">
                  <a14:compatExt spid="_x0000_s17411"/>
                </a:ext>
                <a:ext uri="{FF2B5EF4-FFF2-40B4-BE49-F238E27FC236}">
                  <a16:creationId xmlns:a16="http://schemas.microsoft.com/office/drawing/2014/main" id="{00000000-0008-0000-0E00-0000034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51</xdr:row>
          <xdr:rowOff>47625</xdr:rowOff>
        </xdr:from>
        <xdr:to>
          <xdr:col>2</xdr:col>
          <xdr:colOff>57150</xdr:colOff>
          <xdr:row>58</xdr:row>
          <xdr:rowOff>114300</xdr:rowOff>
        </xdr:to>
        <xdr:sp macro="" textlink="">
          <xdr:nvSpPr>
            <xdr:cNvPr id="17412" name="List Box 4" hidden="1">
              <a:extLst>
                <a:ext uri="{63B3BB69-23CF-44E3-9099-C40C66FF867C}">
                  <a14:compatExt spid="_x0000_s17412"/>
                </a:ext>
                <a:ext uri="{FF2B5EF4-FFF2-40B4-BE49-F238E27FC236}">
                  <a16:creationId xmlns:a16="http://schemas.microsoft.com/office/drawing/2014/main" id="{00000000-0008-0000-0E00-000004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70</xdr:row>
          <xdr:rowOff>114300</xdr:rowOff>
        </xdr:from>
        <xdr:to>
          <xdr:col>2</xdr:col>
          <xdr:colOff>85725</xdr:colOff>
          <xdr:row>71</xdr:row>
          <xdr:rowOff>161925</xdr:rowOff>
        </xdr:to>
        <xdr:sp macro="" textlink="">
          <xdr:nvSpPr>
            <xdr:cNvPr id="17414" name="Option Button 6" hidden="1">
              <a:extLst>
                <a:ext uri="{63B3BB69-23CF-44E3-9099-C40C66FF867C}">
                  <a14:compatExt spid="_x0000_s17414"/>
                </a:ext>
                <a:ext uri="{FF2B5EF4-FFF2-40B4-BE49-F238E27FC236}">
                  <a16:creationId xmlns:a16="http://schemas.microsoft.com/office/drawing/2014/main" id="{00000000-0008-0000-0E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Budget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71</xdr:row>
          <xdr:rowOff>142875</xdr:rowOff>
        </xdr:from>
        <xdr:to>
          <xdr:col>2</xdr:col>
          <xdr:colOff>85725</xdr:colOff>
          <xdr:row>73</xdr:row>
          <xdr:rowOff>9525</xdr:rowOff>
        </xdr:to>
        <xdr:sp macro="" textlink="">
          <xdr:nvSpPr>
            <xdr:cNvPr id="17415" name="Option Button 7" hidden="1">
              <a:extLst>
                <a:ext uri="{63B3BB69-23CF-44E3-9099-C40C66FF867C}">
                  <a14:compatExt spid="_x0000_s17415"/>
                </a:ext>
                <a:ext uri="{FF2B5EF4-FFF2-40B4-BE49-F238E27FC236}">
                  <a16:creationId xmlns:a16="http://schemas.microsoft.com/office/drawing/2014/main" id="{00000000-0008-0000-0E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Forecast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590550</xdr:colOff>
          <xdr:row>5</xdr:row>
          <xdr:rowOff>9525</xdr:rowOff>
        </xdr:from>
        <xdr:to>
          <xdr:col>2</xdr:col>
          <xdr:colOff>542925</xdr:colOff>
          <xdr:row>6</xdr:row>
          <xdr:rowOff>66675</xdr:rowOff>
        </xdr:to>
        <xdr:sp macro="" textlink="">
          <xdr:nvSpPr>
            <xdr:cNvPr id="17417" name="Drop Down 9" hidden="1">
              <a:extLst>
                <a:ext uri="{63B3BB69-23CF-44E3-9099-C40C66FF867C}">
                  <a14:compatExt spid="_x0000_s174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684068</xdr:colOff>
      <xdr:row>4</xdr:row>
      <xdr:rowOff>181841</xdr:rowOff>
    </xdr:from>
    <xdr:to>
      <xdr:col>11</xdr:col>
      <xdr:colOff>329045</xdr:colOff>
      <xdr:row>8</xdr:row>
      <xdr:rowOff>0</xdr:rowOff>
    </xdr:to>
    <xdr:grpSp>
      <xdr:nvGrpSpPr>
        <xdr:cNvPr id="9" name="Group 8"/>
        <xdr:cNvGrpSpPr/>
      </xdr:nvGrpSpPr>
      <xdr:grpSpPr>
        <a:xfrm>
          <a:off x="6762750" y="935182"/>
          <a:ext cx="1575954" cy="580159"/>
          <a:chOff x="6468341" y="935182"/>
          <a:chExt cx="1575954" cy="580159"/>
        </a:xfrm>
      </xdr:grpSpPr>
      <xdr:sp macro="" textlink="">
        <xdr:nvSpPr>
          <xdr:cNvPr id="8" name="Rounded Rectangle 7"/>
          <xdr:cNvSpPr/>
        </xdr:nvSpPr>
        <xdr:spPr>
          <a:xfrm>
            <a:off x="6468341" y="935182"/>
            <a:ext cx="1515341" cy="554182"/>
          </a:xfrm>
          <a:prstGeom prst="roundRect">
            <a:avLst/>
          </a:prstGeom>
          <a:solidFill>
            <a:schemeClr val="bg2">
              <a:lumMod val="9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H$6">
        <xdr:nvSpPr>
          <xdr:cNvPr id="6" name="TextBox 5"/>
          <xdr:cNvSpPr txBox="1"/>
        </xdr:nvSpPr>
        <xdr:spPr>
          <a:xfrm>
            <a:off x="6935931" y="1177636"/>
            <a:ext cx="943841" cy="33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8E753C2-3083-4B69-A10A-5F11658F4BE6}" type="TxLink">
              <a:rPr lang="en-US" sz="1100" b="0" i="0" u="none" strike="noStrike">
                <a:solidFill>
                  <a:srgbClr val="000000"/>
                </a:solidFill>
                <a:latin typeface="Calibri"/>
                <a:cs typeface="Calibri"/>
              </a:rPr>
              <a:pPr/>
              <a:t>October</a:t>
            </a:fld>
            <a:endParaRPr lang="en-US" sz="1100"/>
          </a:p>
        </xdr:txBody>
      </xdr:sp>
      <xdr:sp macro="" textlink="">
        <xdr:nvSpPr>
          <xdr:cNvPr id="7" name="TextBox 6"/>
          <xdr:cNvSpPr txBox="1"/>
        </xdr:nvSpPr>
        <xdr:spPr>
          <a:xfrm>
            <a:off x="6563591" y="952500"/>
            <a:ext cx="1480704" cy="20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Month</a:t>
            </a:r>
          </a:p>
        </xdr:txBody>
      </xdr:sp>
    </xdr:grpSp>
    <xdr:clientData/>
  </xdr:twoCellAnchor>
  <mc:AlternateContent xmlns:mc="http://schemas.openxmlformats.org/markup-compatibility/2006">
    <mc:Choice xmlns:a14="http://schemas.microsoft.com/office/drawing/2010/main" Requires="a14">
      <xdr:twoCellAnchor editAs="oneCell">
        <xdr:from>
          <xdr:col>1</xdr:col>
          <xdr:colOff>200025</xdr:colOff>
          <xdr:row>21</xdr:row>
          <xdr:rowOff>47625</xdr:rowOff>
        </xdr:from>
        <xdr:to>
          <xdr:col>3</xdr:col>
          <xdr:colOff>0</xdr:colOff>
          <xdr:row>22</xdr:row>
          <xdr:rowOff>104775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83</xdr:row>
          <xdr:rowOff>180975</xdr:rowOff>
        </xdr:from>
        <xdr:to>
          <xdr:col>3</xdr:col>
          <xdr:colOff>600075</xdr:colOff>
          <xdr:row>90</xdr:row>
          <xdr:rowOff>19050</xdr:rowOff>
        </xdr:to>
        <xdr:sp macro="" textlink="">
          <xdr:nvSpPr>
            <xdr:cNvPr id="17419" name="Scroll Bar 11" hidden="1">
              <a:extLst>
                <a:ext uri="{63B3BB69-23CF-44E3-9099-C40C66FF867C}">
                  <a14:compatExt spid="_x0000_s1741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47625</xdr:colOff>
          <xdr:row>2</xdr:row>
          <xdr:rowOff>171450</xdr:rowOff>
        </xdr:from>
        <xdr:to>
          <xdr:col>18</xdr:col>
          <xdr:colOff>428625</xdr:colOff>
          <xdr:row>4</xdr:row>
          <xdr:rowOff>28575</xdr:rowOff>
        </xdr:to>
        <xdr:sp macro="" textlink="">
          <xdr:nvSpPr>
            <xdr:cNvPr id="40971" name="Drop Down 11" hidden="1">
              <a:extLst>
                <a:ext uri="{63B3BB69-23CF-44E3-9099-C40C66FF867C}">
                  <a14:compatExt spid="_x0000_s40971"/>
                </a:ext>
                <a:ext uri="{FF2B5EF4-FFF2-40B4-BE49-F238E27FC236}">
                  <a16:creationId xmlns:a16="http://schemas.microsoft.com/office/drawing/2014/main" id="{9FB7900A-AFD4-40D1-A0B5-8E91EAE649E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1</xdr:row>
          <xdr:rowOff>19050</xdr:rowOff>
        </xdr:from>
        <xdr:to>
          <xdr:col>18</xdr:col>
          <xdr:colOff>428625</xdr:colOff>
          <xdr:row>2</xdr:row>
          <xdr:rowOff>66675</xdr:rowOff>
        </xdr:to>
        <xdr:sp macro="" textlink="">
          <xdr:nvSpPr>
            <xdr:cNvPr id="40972" name="Drop Down 12" hidden="1">
              <a:extLst>
                <a:ext uri="{63B3BB69-23CF-44E3-9099-C40C66FF867C}">
                  <a14:compatExt spid="_x0000_s40972"/>
                </a:ext>
                <a:ext uri="{FF2B5EF4-FFF2-40B4-BE49-F238E27FC236}">
                  <a16:creationId xmlns:a16="http://schemas.microsoft.com/office/drawing/2014/main" id="{96D58A19-A260-4939-9091-2232C97B57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xdr:row>
          <xdr:rowOff>28575</xdr:rowOff>
        </xdr:from>
        <xdr:to>
          <xdr:col>6</xdr:col>
          <xdr:colOff>990600</xdr:colOff>
          <xdr:row>3</xdr:row>
          <xdr:rowOff>38100</xdr:rowOff>
        </xdr:to>
        <xdr:sp macro="" textlink="">
          <xdr:nvSpPr>
            <xdr:cNvPr id="40979" name="Drop Down 19" hidden="1">
              <a:extLst>
                <a:ext uri="{63B3BB69-23CF-44E3-9099-C40C66FF867C}">
                  <a14:compatExt spid="_x0000_s40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xdr:row>
          <xdr:rowOff>28575</xdr:rowOff>
        </xdr:from>
        <xdr:to>
          <xdr:col>7</xdr:col>
          <xdr:colOff>0</xdr:colOff>
          <xdr:row>5</xdr:row>
          <xdr:rowOff>38100</xdr:rowOff>
        </xdr:to>
        <xdr:sp macro="" textlink="">
          <xdr:nvSpPr>
            <xdr:cNvPr id="40980" name="Drop Down 20" hidden="1">
              <a:extLst>
                <a:ext uri="{63B3BB69-23CF-44E3-9099-C40C66FF867C}">
                  <a14:compatExt spid="_x0000_s409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8</xdr:col>
      <xdr:colOff>458932</xdr:colOff>
      <xdr:row>0</xdr:row>
      <xdr:rowOff>213014</xdr:rowOff>
    </xdr:from>
    <xdr:to>
      <xdr:col>16</xdr:col>
      <xdr:colOff>181841</xdr:colOff>
      <xdr:row>15</xdr:row>
      <xdr:rowOff>20782</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415636</xdr:colOff>
      <xdr:row>1</xdr:row>
      <xdr:rowOff>65809</xdr:rowOff>
    </xdr:from>
    <xdr:to>
      <xdr:col>16</xdr:col>
      <xdr:colOff>103908</xdr:colOff>
      <xdr:row>15</xdr:row>
      <xdr:rowOff>142009</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466724</xdr:colOff>
      <xdr:row>4</xdr:row>
      <xdr:rowOff>142875</xdr:rowOff>
    </xdr:from>
    <xdr:to>
      <xdr:col>15</xdr:col>
      <xdr:colOff>133350</xdr:colOff>
      <xdr:row>19</xdr:row>
      <xdr:rowOff>19050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442914</xdr:colOff>
      <xdr:row>6</xdr:row>
      <xdr:rowOff>159543</xdr:rowOff>
    </xdr:from>
    <xdr:to>
      <xdr:col>13</xdr:col>
      <xdr:colOff>285751</xdr:colOff>
      <xdr:row>22</xdr:row>
      <xdr:rowOff>7143</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457200</xdr:colOff>
      <xdr:row>2</xdr:row>
      <xdr:rowOff>142875</xdr:rowOff>
    </xdr:from>
    <xdr:to>
      <xdr:col>13</xdr:col>
      <xdr:colOff>457200</xdr:colOff>
      <xdr:row>17</xdr:row>
      <xdr:rowOff>66675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416718</xdr:colOff>
      <xdr:row>3</xdr:row>
      <xdr:rowOff>128588</xdr:rowOff>
    </xdr:from>
    <xdr:to>
      <xdr:col>10</xdr:col>
      <xdr:colOff>454818</xdr:colOff>
      <xdr:row>7</xdr:row>
      <xdr:rowOff>176212</xdr:rowOff>
    </xdr:to>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152400</xdr:colOff>
      <xdr:row>19</xdr:row>
      <xdr:rowOff>71437</xdr:rowOff>
    </xdr:from>
    <xdr:to>
      <xdr:col>3</xdr:col>
      <xdr:colOff>609599</xdr:colOff>
      <xdr:row>22</xdr:row>
      <xdr:rowOff>4761</xdr:rowOff>
    </xdr:to>
    <xdr:pic>
      <xdr:nvPicPr>
        <xdr:cNvPr id="3" name="Graphic 2" descr="Woman">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981200" y="3748087"/>
          <a:ext cx="457199" cy="504824"/>
        </a:xfrm>
        <a:prstGeom prst="rect">
          <a:avLst/>
        </a:prstGeom>
      </xdr:spPr>
    </xdr:pic>
    <xdr:clientData/>
  </xdr:twoCellAnchor>
  <xdr:twoCellAnchor editAs="oneCell">
    <xdr:from>
      <xdr:col>3</xdr:col>
      <xdr:colOff>566737</xdr:colOff>
      <xdr:row>19</xdr:row>
      <xdr:rowOff>76198</xdr:rowOff>
    </xdr:from>
    <xdr:to>
      <xdr:col>4</xdr:col>
      <xdr:colOff>394525</xdr:colOff>
      <xdr:row>22</xdr:row>
      <xdr:rowOff>8761</xdr:rowOff>
    </xdr:to>
    <xdr:pic>
      <xdr:nvPicPr>
        <xdr:cNvPr id="4" name="Graphic 3" descr="Man">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5"/>
            </a:ext>
          </a:extLst>
        </a:blip>
        <a:stretch>
          <a:fillRect/>
        </a:stretch>
      </xdr:blipFill>
      <xdr:spPr>
        <a:xfrm>
          <a:off x="2395537" y="3752848"/>
          <a:ext cx="437388" cy="504063"/>
        </a:xfrm>
        <a:prstGeom prst="rect">
          <a:avLst/>
        </a:prstGeom>
      </xdr:spPr>
    </xdr:pic>
    <xdr:clientData/>
  </xdr:twoCellAnchor>
  <xdr:twoCellAnchor>
    <xdr:from>
      <xdr:col>3</xdr:col>
      <xdr:colOff>409575</xdr:colOff>
      <xdr:row>7</xdr:row>
      <xdr:rowOff>157163</xdr:rowOff>
    </xdr:from>
    <xdr:to>
      <xdr:col>10</xdr:col>
      <xdr:colOff>447675</xdr:colOff>
      <xdr:row>12</xdr:row>
      <xdr:rowOff>23812</xdr:rowOff>
    </xdr:to>
    <xdr:graphicFrame macro="">
      <xdr:nvGraphicFramePr>
        <xdr:cNvPr id="5" name="Chart 4">
          <a:extLst>
            <a:ext uri="{FF2B5EF4-FFF2-40B4-BE49-F238E27FC236}">
              <a16:creationId xmlns:a16="http://schemas.microsoft.com/office/drawing/2014/main" id="{00000000-0008-0000-1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590551</xdr:colOff>
      <xdr:row>19</xdr:row>
      <xdr:rowOff>57151</xdr:rowOff>
    </xdr:from>
    <xdr:to>
      <xdr:col>7</xdr:col>
      <xdr:colOff>495301</xdr:colOff>
      <xdr:row>21</xdr:row>
      <xdr:rowOff>157164</xdr:rowOff>
    </xdr:to>
    <xdr:sp macro="" textlink="">
      <xdr:nvSpPr>
        <xdr:cNvPr id="6" name="Rectangle: Rounded Corners 5">
          <a:extLst>
            <a:ext uri="{FF2B5EF4-FFF2-40B4-BE49-F238E27FC236}">
              <a16:creationId xmlns:a16="http://schemas.microsoft.com/office/drawing/2014/main" id="{00000000-0008-0000-1400-000006000000}"/>
            </a:ext>
          </a:extLst>
        </xdr:cNvPr>
        <xdr:cNvSpPr/>
      </xdr:nvSpPr>
      <xdr:spPr>
        <a:xfrm>
          <a:off x="3028951" y="3733801"/>
          <a:ext cx="1733550" cy="481013"/>
        </a:xfrm>
        <a:prstGeom prst="roundRect">
          <a:avLst/>
        </a:prstGeom>
        <a:solidFill>
          <a:schemeClr val="bg2">
            <a:lumMod val="9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604838</xdr:colOff>
      <xdr:row>16</xdr:row>
      <xdr:rowOff>42863</xdr:rowOff>
    </xdr:from>
    <xdr:to>
      <xdr:col>7</xdr:col>
      <xdr:colOff>509588</xdr:colOff>
      <xdr:row>18</xdr:row>
      <xdr:rowOff>142876</xdr:rowOff>
    </xdr:to>
    <xdr:sp macro="" textlink="">
      <xdr:nvSpPr>
        <xdr:cNvPr id="7" name="Rectangle: Rounded Corners 6">
          <a:extLst>
            <a:ext uri="{FF2B5EF4-FFF2-40B4-BE49-F238E27FC236}">
              <a16:creationId xmlns:a16="http://schemas.microsoft.com/office/drawing/2014/main" id="{00000000-0008-0000-1400-000007000000}"/>
            </a:ext>
          </a:extLst>
        </xdr:cNvPr>
        <xdr:cNvSpPr/>
      </xdr:nvSpPr>
      <xdr:spPr>
        <a:xfrm>
          <a:off x="3043238" y="3148013"/>
          <a:ext cx="1733550" cy="481013"/>
        </a:xfrm>
        <a:prstGeom prst="roundRect">
          <a:avLst/>
        </a:prstGeom>
        <a:solidFill>
          <a:schemeClr val="accent5">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a/Downloads/Dashboard%20Udemy%20course/Demo-WorkBook-Dashboar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na/Downloads/Dashboard%20Udemy%20course/Final%20Work%20Files/Types%20of%20Char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Shortcuts"/>
      <sheetName val="INDEX"/>
      <sheetName val="SUMIFS"/>
      <sheetName val="Large_Small"/>
      <sheetName val="Row_Column"/>
      <sheetName val="Choose"/>
      <sheetName val="TEXT"/>
      <sheetName val="N"/>
      <sheetName val="GetPivotData"/>
      <sheetName val="INDIRECT"/>
      <sheetName val="Data_2016"/>
      <sheetName val="Data_2017"/>
      <sheetName val="Choose_NM"/>
      <sheetName val="FormControls"/>
      <sheetName val="ComboDepList"/>
      <sheetName val="Charts#1"/>
      <sheetName val="Charts#2"/>
      <sheetName val="Charts#3"/>
      <sheetName val="Charts#4"/>
      <sheetName val="Charts#5"/>
      <sheetName val="Charts#6"/>
      <sheetName val="Demo-WorkBook-Dashboard"/>
    </sheetNames>
    <sheetDataSet>
      <sheetData sheetId="0"/>
      <sheetData sheetId="1"/>
      <sheetData sheetId="2">
        <row r="36">
          <cell r="I36">
            <v>3</v>
          </cell>
        </row>
        <row r="37">
          <cell r="A37" t="str">
            <v>WenCaL</v>
          </cell>
          <cell r="B37" t="str">
            <v>Fightrr</v>
          </cell>
          <cell r="C37" t="str">
            <v>Commuta</v>
          </cell>
        </row>
        <row r="38">
          <cell r="A38" t="str">
            <v>Blend</v>
          </cell>
          <cell r="B38" t="str">
            <v>Kryptis</v>
          </cell>
          <cell r="C38" t="str">
            <v>Infic</v>
          </cell>
        </row>
        <row r="39">
          <cell r="A39" t="str">
            <v>Voltage</v>
          </cell>
          <cell r="B39" t="str">
            <v>Perino</v>
          </cell>
          <cell r="C39" t="str">
            <v>Accord</v>
          </cell>
        </row>
        <row r="40">
          <cell r="A40" t="str">
            <v>Inkly</v>
          </cell>
          <cell r="B40" t="str">
            <v>Five Labs</v>
          </cell>
          <cell r="C40" t="str">
            <v>Misty Wash</v>
          </cell>
        </row>
        <row r="41">
          <cell r="A41" t="str">
            <v>Sleops</v>
          </cell>
          <cell r="B41" t="str">
            <v>Twistrr</v>
          </cell>
          <cell r="C41" t="str">
            <v>Twenty20</v>
          </cell>
        </row>
        <row r="42">
          <cell r="A42" t="str">
            <v>Kind Ape</v>
          </cell>
          <cell r="B42" t="str">
            <v>Hackrr</v>
          </cell>
          <cell r="C42" t="str">
            <v>Tanox</v>
          </cell>
        </row>
        <row r="43">
          <cell r="A43" t="str">
            <v>Pet Feed</v>
          </cell>
          <cell r="B43" t="str">
            <v>Pes</v>
          </cell>
          <cell r="C43" t="str">
            <v>Minor Liar</v>
          </cell>
        </row>
        <row r="44">
          <cell r="A44" t="str">
            <v>Right App</v>
          </cell>
          <cell r="B44" t="str">
            <v>Baden</v>
          </cell>
          <cell r="C44" t="str">
            <v>Mosquit</v>
          </cell>
        </row>
        <row r="45">
          <cell r="A45" t="str">
            <v>Mirrrr</v>
          </cell>
          <cell r="B45" t="str">
            <v>Jellyfish</v>
          </cell>
          <cell r="C45" t="str">
            <v>Atmos</v>
          </cell>
        </row>
        <row r="46">
          <cell r="A46" t="str">
            <v>Halotot</v>
          </cell>
          <cell r="B46" t="str">
            <v>Aviatrr</v>
          </cell>
          <cell r="C46" t="str">
            <v>Scrap</v>
          </cell>
        </row>
        <row r="47">
          <cell r="A47" t="str">
            <v>Flowrrr</v>
          </cell>
          <cell r="B47" t="str">
            <v>deRamblr</v>
          </cell>
          <cell r="C47" t="str">
            <v>Motocyco</v>
          </cell>
        </row>
        <row r="48">
          <cell r="A48" t="str">
            <v>Silvrr</v>
          </cell>
          <cell r="B48" t="str">
            <v>Arcade</v>
          </cell>
          <cell r="C48" t="str">
            <v>Amplefio</v>
          </cell>
        </row>
        <row r="49">
          <cell r="A49" t="str">
            <v>Dasring</v>
          </cell>
          <cell r="B49" t="str">
            <v/>
          </cell>
          <cell r="C49" t="str">
            <v>Strex</v>
          </cell>
        </row>
        <row r="50">
          <cell r="A50" t="str">
            <v>Rehire</v>
          </cell>
          <cell r="B50" t="str">
            <v/>
          </cell>
          <cell r="C50" t="str">
            <v/>
          </cell>
        </row>
        <row r="51">
          <cell r="A51" t="str">
            <v>Didactic</v>
          </cell>
          <cell r="B51" t="str">
            <v/>
          </cell>
          <cell r="C51" t="str">
            <v/>
          </cell>
        </row>
      </sheetData>
      <sheetData sheetId="3"/>
      <sheetData sheetId="4"/>
      <sheetData sheetId="5"/>
      <sheetData sheetId="6"/>
      <sheetData sheetId="7"/>
      <sheetData sheetId="8"/>
      <sheetData sheetId="9"/>
      <sheetData sheetId="10"/>
      <sheetData sheetId="11"/>
      <sheetData sheetId="12"/>
      <sheetData sheetId="13">
        <row r="7">
          <cell r="H7">
            <v>2</v>
          </cell>
        </row>
      </sheetData>
      <sheetData sheetId="14"/>
      <sheetData sheetId="15">
        <row r="4">
          <cell r="N4" t="str">
            <v>WenCaL</v>
          </cell>
        </row>
        <row r="5">
          <cell r="N5" t="str">
            <v>Blend</v>
          </cell>
        </row>
        <row r="6">
          <cell r="N6" t="str">
            <v>Voltage</v>
          </cell>
        </row>
        <row r="7">
          <cell r="N7" t="str">
            <v>Inkly</v>
          </cell>
        </row>
        <row r="8">
          <cell r="N8" t="str">
            <v>Sleops</v>
          </cell>
        </row>
        <row r="9">
          <cell r="N9" t="str">
            <v>Kind Ape</v>
          </cell>
        </row>
        <row r="10">
          <cell r="N10" t="str">
            <v>Pet Feed</v>
          </cell>
        </row>
        <row r="11">
          <cell r="N11" t="str">
            <v>Right App</v>
          </cell>
        </row>
        <row r="12">
          <cell r="N12" t="str">
            <v>Mirrrr</v>
          </cell>
        </row>
        <row r="13">
          <cell r="N13" t="str">
            <v>Halotot</v>
          </cell>
        </row>
        <row r="14">
          <cell r="N14" t="str">
            <v>Flowrrr</v>
          </cell>
        </row>
        <row r="15">
          <cell r="N15" t="str">
            <v>Silvrr</v>
          </cell>
        </row>
        <row r="16">
          <cell r="N16" t="str">
            <v>Dasring</v>
          </cell>
        </row>
        <row r="17">
          <cell r="N17" t="str">
            <v>Rehire</v>
          </cell>
        </row>
        <row r="18">
          <cell r="N18" t="str">
            <v>Didactic</v>
          </cell>
        </row>
      </sheetData>
      <sheetData sheetId="16">
        <row r="4">
          <cell r="F4" t="str">
            <v>Series Lables</v>
          </cell>
        </row>
      </sheetData>
      <sheetData sheetId="17">
        <row r="2">
          <cell r="A2" t="str">
            <v>Slales for 2017</v>
          </cell>
        </row>
      </sheetData>
      <sheetData sheetId="18">
        <row r="1">
          <cell r="B1" t="str">
            <v>Closing Price</v>
          </cell>
        </row>
      </sheetData>
      <sheetData sheetId="19">
        <row r="1">
          <cell r="B1" t="str">
            <v>Revenue</v>
          </cell>
        </row>
      </sheetData>
      <sheetData sheetId="20">
        <row r="4">
          <cell r="A4" t="str">
            <v>Female</v>
          </cell>
        </row>
      </sheetData>
      <sheetData sheetId="21">
        <row r="3">
          <cell r="I3" t="str">
            <v>Best Rev</v>
          </cell>
        </row>
      </sheetData>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 Time Charts"/>
      <sheetName val="One Product Tracking"/>
      <sheetName val="A Vs B"/>
      <sheetName val="A Vs B2"/>
      <sheetName val="Part of the Whole"/>
      <sheetName val="Part of whole 2"/>
      <sheetName val="Work with Scondery "/>
      <sheetName val="SparkLines"/>
      <sheetName val="Target for all team"/>
      <sheetName val="Charts#1"/>
      <sheetName val="Charts#2"/>
      <sheetName val="Charts#3"/>
      <sheetName val="Charts#4"/>
      <sheetName val="Charts#5"/>
      <sheetName val="Charts#6"/>
    </sheetNames>
    <sheetDataSet>
      <sheetData sheetId="0"/>
      <sheetData sheetId="1"/>
      <sheetData sheetId="2"/>
      <sheetData sheetId="3"/>
      <sheetData sheetId="4"/>
      <sheetData sheetId="5"/>
      <sheetData sheetId="6"/>
      <sheetData sheetId="7"/>
      <sheetData sheetId="8">
        <row r="6">
          <cell r="D6" t="str">
            <v>target achived</v>
          </cell>
        </row>
      </sheetData>
      <sheetData sheetId="9"/>
      <sheetData sheetId="10"/>
      <sheetData sheetId="11">
        <row r="2">
          <cell r="A2">
            <v>42409</v>
          </cell>
          <cell r="B2">
            <v>74.44</v>
          </cell>
        </row>
        <row r="3">
          <cell r="A3">
            <v>42410</v>
          </cell>
          <cell r="B3">
            <v>75.19</v>
          </cell>
          <cell r="F3">
            <v>42418</v>
          </cell>
        </row>
        <row r="4">
          <cell r="A4">
            <v>42411</v>
          </cell>
          <cell r="B4">
            <v>76.510000000000005</v>
          </cell>
          <cell r="F4">
            <v>42517</v>
          </cell>
        </row>
        <row r="5">
          <cell r="A5">
            <v>42412</v>
          </cell>
          <cell r="B5">
            <v>76.23</v>
          </cell>
        </row>
        <row r="6">
          <cell r="A6">
            <v>42413</v>
          </cell>
          <cell r="B6">
            <v>75.739999999999995</v>
          </cell>
        </row>
        <row r="7">
          <cell r="A7">
            <v>42417</v>
          </cell>
          <cell r="B7">
            <v>75.599999999999994</v>
          </cell>
        </row>
        <row r="8">
          <cell r="A8">
            <v>42418</v>
          </cell>
          <cell r="B8">
            <v>76.709999999999994</v>
          </cell>
        </row>
        <row r="9">
          <cell r="A9">
            <v>42419</v>
          </cell>
          <cell r="B9">
            <v>79.42</v>
          </cell>
        </row>
        <row r="10">
          <cell r="A10">
            <v>42420</v>
          </cell>
          <cell r="B10">
            <v>79.894999999999996</v>
          </cell>
        </row>
        <row r="11">
          <cell r="A11">
            <v>42423</v>
          </cell>
          <cell r="B11">
            <v>78.84</v>
          </cell>
        </row>
        <row r="12">
          <cell r="A12">
            <v>42424</v>
          </cell>
          <cell r="B12">
            <v>78.45</v>
          </cell>
        </row>
        <row r="13">
          <cell r="A13">
            <v>42425</v>
          </cell>
          <cell r="B13">
            <v>79.56</v>
          </cell>
        </row>
        <row r="14">
          <cell r="A14">
            <v>42426</v>
          </cell>
          <cell r="B14">
            <v>80.41</v>
          </cell>
        </row>
        <row r="15">
          <cell r="A15">
            <v>42427</v>
          </cell>
          <cell r="B15">
            <v>78.97</v>
          </cell>
        </row>
        <row r="16">
          <cell r="A16">
            <v>42431</v>
          </cell>
          <cell r="B16">
            <v>79.75</v>
          </cell>
        </row>
        <row r="17">
          <cell r="A17">
            <v>42432</v>
          </cell>
          <cell r="B17">
            <v>79.599999999999994</v>
          </cell>
        </row>
        <row r="18">
          <cell r="A18">
            <v>42433</v>
          </cell>
          <cell r="B18">
            <v>80.894999999999996</v>
          </cell>
        </row>
        <row r="19">
          <cell r="A19">
            <v>42434</v>
          </cell>
          <cell r="B19">
            <v>81.209999999999994</v>
          </cell>
        </row>
        <row r="20">
          <cell r="A20">
            <v>42435</v>
          </cell>
          <cell r="B20">
            <v>80.004999999999995</v>
          </cell>
        </row>
        <row r="21">
          <cell r="A21">
            <v>42438</v>
          </cell>
          <cell r="B21">
            <v>79.44</v>
          </cell>
        </row>
        <row r="22">
          <cell r="A22">
            <v>42439</v>
          </cell>
          <cell r="B22">
            <v>77.55</v>
          </cell>
        </row>
        <row r="23">
          <cell r="A23">
            <v>42440</v>
          </cell>
          <cell r="B23">
            <v>77.569999999999993</v>
          </cell>
        </row>
        <row r="24">
          <cell r="A24">
            <v>42441</v>
          </cell>
          <cell r="B24">
            <v>78.930000000000007</v>
          </cell>
        </row>
        <row r="25">
          <cell r="A25">
            <v>42442</v>
          </cell>
          <cell r="B25">
            <v>78.05</v>
          </cell>
        </row>
        <row r="26">
          <cell r="A26">
            <v>42445</v>
          </cell>
          <cell r="B26">
            <v>78.069999999999993</v>
          </cell>
        </row>
        <row r="27">
          <cell r="A27">
            <v>42446</v>
          </cell>
          <cell r="B27">
            <v>79.364999999999995</v>
          </cell>
        </row>
        <row r="28">
          <cell r="A28">
            <v>42447</v>
          </cell>
          <cell r="B28">
            <v>80.91</v>
          </cell>
        </row>
        <row r="29">
          <cell r="A29">
            <v>42448</v>
          </cell>
          <cell r="B29">
            <v>82.75</v>
          </cell>
        </row>
        <row r="30">
          <cell r="A30">
            <v>42449</v>
          </cell>
          <cell r="B30">
            <v>83.8</v>
          </cell>
        </row>
        <row r="31">
          <cell r="A31">
            <v>42452</v>
          </cell>
          <cell r="B31">
            <v>84.43</v>
          </cell>
        </row>
        <row r="32">
          <cell r="A32">
            <v>42453</v>
          </cell>
          <cell r="B32">
            <v>85.31</v>
          </cell>
        </row>
        <row r="33">
          <cell r="A33">
            <v>42454</v>
          </cell>
          <cell r="B33">
            <v>82.92</v>
          </cell>
        </row>
        <row r="34">
          <cell r="A34">
            <v>42455</v>
          </cell>
          <cell r="B34">
            <v>83.01</v>
          </cell>
        </row>
        <row r="35">
          <cell r="A35">
            <v>42456</v>
          </cell>
          <cell r="B35">
            <v>83.3</v>
          </cell>
        </row>
        <row r="36">
          <cell r="A36">
            <v>42459</v>
          </cell>
          <cell r="B36">
            <v>83.194999999999993</v>
          </cell>
        </row>
        <row r="37">
          <cell r="A37">
            <v>42460</v>
          </cell>
          <cell r="B37">
            <v>82.215000000000003</v>
          </cell>
        </row>
        <row r="38">
          <cell r="A38">
            <v>42461</v>
          </cell>
          <cell r="B38">
            <v>81.665000000000006</v>
          </cell>
        </row>
        <row r="39">
          <cell r="A39">
            <v>42462</v>
          </cell>
          <cell r="B39">
            <v>81.555000000000007</v>
          </cell>
        </row>
        <row r="40">
          <cell r="A40">
            <v>42466</v>
          </cell>
          <cell r="B40">
            <v>82.44</v>
          </cell>
        </row>
        <row r="41">
          <cell r="A41">
            <v>42467</v>
          </cell>
          <cell r="B41">
            <v>82.32</v>
          </cell>
        </row>
        <row r="42">
          <cell r="A42">
            <v>42468</v>
          </cell>
          <cell r="B42">
            <v>82.275000000000006</v>
          </cell>
        </row>
        <row r="43">
          <cell r="A43">
            <v>42469</v>
          </cell>
          <cell r="B43">
            <v>82.17</v>
          </cell>
        </row>
        <row r="44">
          <cell r="A44">
            <v>42470</v>
          </cell>
          <cell r="B44">
            <v>82.04</v>
          </cell>
        </row>
        <row r="45">
          <cell r="A45">
            <v>42473</v>
          </cell>
          <cell r="B45">
            <v>83.01</v>
          </cell>
        </row>
        <row r="46">
          <cell r="A46">
            <v>42474</v>
          </cell>
          <cell r="B46">
            <v>83.515000000000001</v>
          </cell>
        </row>
        <row r="47">
          <cell r="A47">
            <v>42475</v>
          </cell>
          <cell r="B47">
            <v>82.704999999999998</v>
          </cell>
        </row>
        <row r="48">
          <cell r="A48">
            <v>42476</v>
          </cell>
          <cell r="B48">
            <v>82.31</v>
          </cell>
        </row>
        <row r="49">
          <cell r="A49">
            <v>42477</v>
          </cell>
          <cell r="B49">
            <v>80.775000000000006</v>
          </cell>
        </row>
        <row r="50">
          <cell r="A50">
            <v>42480</v>
          </cell>
          <cell r="B50">
            <v>83.09</v>
          </cell>
        </row>
        <row r="51">
          <cell r="A51">
            <v>42481</v>
          </cell>
          <cell r="B51">
            <v>83.62</v>
          </cell>
        </row>
        <row r="52">
          <cell r="A52">
            <v>42482</v>
          </cell>
          <cell r="B52">
            <v>84.63</v>
          </cell>
        </row>
        <row r="53">
          <cell r="A53">
            <v>42483</v>
          </cell>
          <cell r="B53">
            <v>82.41</v>
          </cell>
        </row>
        <row r="54">
          <cell r="A54">
            <v>42484</v>
          </cell>
          <cell r="B54">
            <v>81.53</v>
          </cell>
        </row>
        <row r="55">
          <cell r="A55">
            <v>42487</v>
          </cell>
          <cell r="B55">
            <v>81.91</v>
          </cell>
        </row>
        <row r="56">
          <cell r="A56">
            <v>42488</v>
          </cell>
          <cell r="B56">
            <v>80.680000000000007</v>
          </cell>
        </row>
        <row r="57">
          <cell r="A57">
            <v>42489</v>
          </cell>
          <cell r="B57">
            <v>80.465000000000003</v>
          </cell>
        </row>
        <row r="58">
          <cell r="A58">
            <v>42490</v>
          </cell>
          <cell r="B58">
            <v>78.77</v>
          </cell>
        </row>
        <row r="59">
          <cell r="A59">
            <v>42491</v>
          </cell>
          <cell r="B59">
            <v>78.989999999999995</v>
          </cell>
        </row>
        <row r="60">
          <cell r="A60">
            <v>42494</v>
          </cell>
          <cell r="B60">
            <v>78.81</v>
          </cell>
        </row>
        <row r="61">
          <cell r="A61">
            <v>42495</v>
          </cell>
          <cell r="B61">
            <v>77.56</v>
          </cell>
        </row>
        <row r="62">
          <cell r="A62">
            <v>42496</v>
          </cell>
          <cell r="B62">
            <v>78.099999999999994</v>
          </cell>
        </row>
        <row r="63">
          <cell r="A63">
            <v>42497</v>
          </cell>
          <cell r="B63">
            <v>78.424999999999997</v>
          </cell>
        </row>
        <row r="64">
          <cell r="A64">
            <v>42498</v>
          </cell>
          <cell r="B64">
            <v>78.510000000000005</v>
          </cell>
        </row>
        <row r="65">
          <cell r="A65">
            <v>42501</v>
          </cell>
          <cell r="B65">
            <v>78.010000000000005</v>
          </cell>
        </row>
        <row r="66">
          <cell r="A66">
            <v>42502</v>
          </cell>
          <cell r="B66">
            <v>77.459999999999994</v>
          </cell>
        </row>
        <row r="67">
          <cell r="A67">
            <v>42503</v>
          </cell>
          <cell r="B67">
            <v>78.44</v>
          </cell>
        </row>
        <row r="68">
          <cell r="A68">
            <v>42504</v>
          </cell>
          <cell r="B68">
            <v>81.37</v>
          </cell>
        </row>
        <row r="69">
          <cell r="A69">
            <v>42505</v>
          </cell>
          <cell r="B69">
            <v>80.42</v>
          </cell>
        </row>
        <row r="70">
          <cell r="A70">
            <v>42508</v>
          </cell>
          <cell r="B70">
            <v>80.88</v>
          </cell>
        </row>
        <row r="71">
          <cell r="A71">
            <v>42509</v>
          </cell>
          <cell r="B71">
            <v>80.63</v>
          </cell>
        </row>
        <row r="72">
          <cell r="A72">
            <v>42510</v>
          </cell>
          <cell r="B72">
            <v>80.55</v>
          </cell>
        </row>
        <row r="73">
          <cell r="A73">
            <v>42511</v>
          </cell>
          <cell r="B73">
            <v>80.48</v>
          </cell>
        </row>
        <row r="74">
          <cell r="A74">
            <v>42512</v>
          </cell>
          <cell r="B74">
            <v>80.540000000000006</v>
          </cell>
        </row>
        <row r="75">
          <cell r="A75">
            <v>42516</v>
          </cell>
          <cell r="B75">
            <v>79.334999999999994</v>
          </cell>
        </row>
        <row r="76">
          <cell r="A76">
            <v>42517</v>
          </cell>
          <cell r="B76">
            <v>80.55</v>
          </cell>
        </row>
        <row r="77">
          <cell r="A77">
            <v>42518</v>
          </cell>
          <cell r="B77">
            <v>80.144999999999996</v>
          </cell>
        </row>
        <row r="78">
          <cell r="A78">
            <v>42519</v>
          </cell>
          <cell r="B78">
            <v>79.19</v>
          </cell>
        </row>
        <row r="79">
          <cell r="A79">
            <v>42522</v>
          </cell>
          <cell r="B79">
            <v>80.290000000000006</v>
          </cell>
        </row>
        <row r="80">
          <cell r="A80">
            <v>42523</v>
          </cell>
          <cell r="B80">
            <v>80.444999999999993</v>
          </cell>
        </row>
        <row r="81">
          <cell r="A81">
            <v>42524</v>
          </cell>
          <cell r="B81">
            <v>82.44</v>
          </cell>
        </row>
        <row r="82">
          <cell r="A82">
            <v>42525</v>
          </cell>
          <cell r="B82">
            <v>82.05</v>
          </cell>
        </row>
        <row r="83">
          <cell r="A83">
            <v>42526</v>
          </cell>
          <cell r="B83">
            <v>82.14</v>
          </cell>
        </row>
        <row r="84">
          <cell r="A84">
            <v>42529</v>
          </cell>
          <cell r="B84">
            <v>80.67</v>
          </cell>
        </row>
        <row r="85">
          <cell r="A85">
            <v>42530</v>
          </cell>
          <cell r="B85">
            <v>80.67</v>
          </cell>
        </row>
        <row r="86">
          <cell r="A86">
            <v>42531</v>
          </cell>
          <cell r="B86">
            <v>82.16</v>
          </cell>
        </row>
        <row r="87">
          <cell r="A87">
            <v>42532</v>
          </cell>
          <cell r="B87">
            <v>81.83</v>
          </cell>
        </row>
        <row r="88">
          <cell r="A88">
            <v>42533</v>
          </cell>
          <cell r="B88">
            <v>81.53</v>
          </cell>
        </row>
        <row r="89">
          <cell r="A89">
            <v>42536</v>
          </cell>
          <cell r="B89">
            <v>80.709999999999994</v>
          </cell>
        </row>
        <row r="90">
          <cell r="A90">
            <v>42537</v>
          </cell>
          <cell r="B90">
            <v>81.06</v>
          </cell>
        </row>
        <row r="91">
          <cell r="A91">
            <v>42538</v>
          </cell>
          <cell r="B91">
            <v>81.790000000000006</v>
          </cell>
        </row>
        <row r="92">
          <cell r="A92">
            <v>42539</v>
          </cell>
          <cell r="B92">
            <v>82.905000000000001</v>
          </cell>
        </row>
        <row r="93">
          <cell r="A93">
            <v>42540</v>
          </cell>
          <cell r="B93">
            <v>82.51</v>
          </cell>
        </row>
        <row r="94">
          <cell r="A94">
            <v>42543</v>
          </cell>
          <cell r="B94">
            <v>84.74</v>
          </cell>
        </row>
        <row r="95">
          <cell r="A95">
            <v>42544</v>
          </cell>
          <cell r="B95">
            <v>87.88</v>
          </cell>
        </row>
        <row r="96">
          <cell r="A96">
            <v>42545</v>
          </cell>
          <cell r="B96">
            <v>88.86</v>
          </cell>
        </row>
        <row r="97">
          <cell r="A97">
            <v>42546</v>
          </cell>
          <cell r="B97">
            <v>87.98</v>
          </cell>
        </row>
        <row r="98">
          <cell r="A98">
            <v>42547</v>
          </cell>
          <cell r="B98">
            <v>88.01</v>
          </cell>
        </row>
        <row r="99">
          <cell r="A99">
            <v>42550</v>
          </cell>
          <cell r="B99">
            <v>85.8</v>
          </cell>
        </row>
        <row r="100">
          <cell r="A100">
            <v>42551</v>
          </cell>
          <cell r="B100">
            <v>85.765000000000001</v>
          </cell>
        </row>
        <row r="101">
          <cell r="A101">
            <v>42552</v>
          </cell>
          <cell r="B101">
            <v>86.91</v>
          </cell>
        </row>
        <row r="102">
          <cell r="A102">
            <v>42553</v>
          </cell>
          <cell r="B102">
            <v>87.284999999999997</v>
          </cell>
        </row>
        <row r="103">
          <cell r="A103">
            <v>42557</v>
          </cell>
          <cell r="B103">
            <v>87.55</v>
          </cell>
        </row>
        <row r="104">
          <cell r="A104">
            <v>42558</v>
          </cell>
          <cell r="B104">
            <v>87.22</v>
          </cell>
        </row>
        <row r="105">
          <cell r="A105">
            <v>42559</v>
          </cell>
          <cell r="B105">
            <v>85.65</v>
          </cell>
        </row>
        <row r="106">
          <cell r="A106">
            <v>42560</v>
          </cell>
          <cell r="B106">
            <v>85.88</v>
          </cell>
        </row>
        <row r="107">
          <cell r="A107">
            <v>42561</v>
          </cell>
          <cell r="B107">
            <v>87.95</v>
          </cell>
        </row>
        <row r="108">
          <cell r="A108">
            <v>42564</v>
          </cell>
          <cell r="B108">
            <v>90.1</v>
          </cell>
        </row>
        <row r="109">
          <cell r="A109">
            <v>42565</v>
          </cell>
          <cell r="B109">
            <v>89.68</v>
          </cell>
        </row>
        <row r="110">
          <cell r="A110">
            <v>42566</v>
          </cell>
          <cell r="B110">
            <v>89.76</v>
          </cell>
        </row>
        <row r="111">
          <cell r="A111">
            <v>42567</v>
          </cell>
          <cell r="B111">
            <v>90.85</v>
          </cell>
        </row>
        <row r="112">
          <cell r="A112">
            <v>42568</v>
          </cell>
          <cell r="B112">
            <v>94.97</v>
          </cell>
        </row>
        <row r="113">
          <cell r="A113">
            <v>42571</v>
          </cell>
          <cell r="B113">
            <v>97.91</v>
          </cell>
        </row>
        <row r="114">
          <cell r="A114">
            <v>42572</v>
          </cell>
          <cell r="B114">
            <v>98.39</v>
          </cell>
        </row>
        <row r="115">
          <cell r="A115">
            <v>42573</v>
          </cell>
          <cell r="B115">
            <v>97.04</v>
          </cell>
        </row>
        <row r="116">
          <cell r="A116">
            <v>42574</v>
          </cell>
          <cell r="B116">
            <v>95.44</v>
          </cell>
        </row>
        <row r="117">
          <cell r="A117">
            <v>42575</v>
          </cell>
          <cell r="B117">
            <v>96.95</v>
          </cell>
        </row>
        <row r="118">
          <cell r="A118">
            <v>42578</v>
          </cell>
          <cell r="B118">
            <v>94.17</v>
          </cell>
        </row>
        <row r="119">
          <cell r="A119">
            <v>42579</v>
          </cell>
          <cell r="B119">
            <v>95.29</v>
          </cell>
        </row>
        <row r="120">
          <cell r="A120">
            <v>42580</v>
          </cell>
          <cell r="B120">
            <v>96.99</v>
          </cell>
        </row>
        <row r="121">
          <cell r="A121">
            <v>42581</v>
          </cell>
          <cell r="B121">
            <v>95.21</v>
          </cell>
        </row>
        <row r="122">
          <cell r="A122">
            <v>42582</v>
          </cell>
          <cell r="B122">
            <v>94.01</v>
          </cell>
        </row>
        <row r="123">
          <cell r="A123">
            <v>42585</v>
          </cell>
          <cell r="B123">
            <v>94.14</v>
          </cell>
        </row>
        <row r="124">
          <cell r="A124">
            <v>42586</v>
          </cell>
          <cell r="B124">
            <v>94.06</v>
          </cell>
        </row>
        <row r="125">
          <cell r="A125">
            <v>42587</v>
          </cell>
          <cell r="B125">
            <v>96.44</v>
          </cell>
        </row>
        <row r="126">
          <cell r="A126">
            <v>42588</v>
          </cell>
          <cell r="B126">
            <v>95.12</v>
          </cell>
        </row>
        <row r="127">
          <cell r="A127">
            <v>42589</v>
          </cell>
          <cell r="B127">
            <v>94.3</v>
          </cell>
        </row>
      </sheetData>
      <sheetData sheetId="12">
        <row r="2">
          <cell r="A2" t="str">
            <v>WenCaL</v>
          </cell>
          <cell r="B2">
            <v>14432</v>
          </cell>
        </row>
        <row r="3">
          <cell r="A3" t="str">
            <v>Blend</v>
          </cell>
          <cell r="B3">
            <v>17990</v>
          </cell>
          <cell r="F3" t="str">
            <v>Pes</v>
          </cell>
        </row>
        <row r="4">
          <cell r="A4" t="str">
            <v>Voltage</v>
          </cell>
          <cell r="B4">
            <v>15117</v>
          </cell>
          <cell r="F4" t="str">
            <v>Accord</v>
          </cell>
        </row>
        <row r="5">
          <cell r="A5" t="str">
            <v>Inkly</v>
          </cell>
          <cell r="B5">
            <v>11154</v>
          </cell>
        </row>
        <row r="6">
          <cell r="A6" t="str">
            <v>Sleops</v>
          </cell>
          <cell r="B6">
            <v>11022</v>
          </cell>
        </row>
        <row r="7">
          <cell r="A7" t="str">
            <v>Kind Ape</v>
          </cell>
          <cell r="B7">
            <v>8905</v>
          </cell>
        </row>
        <row r="8">
          <cell r="A8" t="str">
            <v>Pet Feed</v>
          </cell>
          <cell r="B8">
            <v>16735</v>
          </cell>
        </row>
        <row r="9">
          <cell r="A9" t="str">
            <v>Right App</v>
          </cell>
          <cell r="B9">
            <v>3635</v>
          </cell>
        </row>
        <row r="10">
          <cell r="A10" t="str">
            <v>Mirrrr</v>
          </cell>
          <cell r="B10">
            <v>15627</v>
          </cell>
        </row>
        <row r="11">
          <cell r="A11" t="str">
            <v>Halotot</v>
          </cell>
          <cell r="B11">
            <v>7270</v>
          </cell>
        </row>
        <row r="12">
          <cell r="A12" t="str">
            <v>Flowrrr</v>
          </cell>
          <cell r="B12">
            <v>5955</v>
          </cell>
        </row>
        <row r="13">
          <cell r="A13" t="str">
            <v>Silvrr</v>
          </cell>
          <cell r="B13">
            <v>7666</v>
          </cell>
        </row>
        <row r="14">
          <cell r="A14" t="str">
            <v>Dasring</v>
          </cell>
          <cell r="B14">
            <v>10857</v>
          </cell>
        </row>
        <row r="15">
          <cell r="A15" t="str">
            <v>Rehire</v>
          </cell>
          <cell r="B15">
            <v>9873</v>
          </cell>
        </row>
        <row r="16">
          <cell r="A16" t="str">
            <v>Didactic</v>
          </cell>
          <cell r="B16">
            <v>6405</v>
          </cell>
        </row>
        <row r="17">
          <cell r="A17" t="str">
            <v>Fightrr</v>
          </cell>
          <cell r="B17">
            <v>11649</v>
          </cell>
        </row>
        <row r="18">
          <cell r="A18" t="str">
            <v>Kryptis</v>
          </cell>
          <cell r="B18">
            <v>7718</v>
          </cell>
        </row>
        <row r="19">
          <cell r="A19" t="str">
            <v>Perino</v>
          </cell>
          <cell r="B19">
            <v>15033</v>
          </cell>
        </row>
        <row r="20">
          <cell r="A20" t="str">
            <v>Five Labs</v>
          </cell>
          <cell r="B20">
            <v>21579</v>
          </cell>
        </row>
        <row r="21">
          <cell r="A21" t="str">
            <v>Twistrr</v>
          </cell>
          <cell r="B21">
            <v>27210.600000000002</v>
          </cell>
        </row>
        <row r="22">
          <cell r="A22" t="str">
            <v>Hackrr</v>
          </cell>
          <cell r="B22">
            <v>18700.5</v>
          </cell>
        </row>
        <row r="23">
          <cell r="A23" t="str">
            <v>Pes</v>
          </cell>
          <cell r="B23">
            <v>45315.9</v>
          </cell>
        </row>
        <row r="24">
          <cell r="A24" t="str">
            <v>Baden</v>
          </cell>
          <cell r="B24">
            <v>35980</v>
          </cell>
        </row>
        <row r="25">
          <cell r="A25" t="str">
            <v>Jellyfish</v>
          </cell>
          <cell r="B25">
            <v>7657</v>
          </cell>
        </row>
        <row r="26">
          <cell r="A26" t="str">
            <v>Aviatrr</v>
          </cell>
          <cell r="B26">
            <v>8126</v>
          </cell>
        </row>
        <row r="27">
          <cell r="A27" t="str">
            <v>deRamblr</v>
          </cell>
          <cell r="B27">
            <v>5272</v>
          </cell>
        </row>
        <row r="28">
          <cell r="A28" t="str">
            <v>Arcade</v>
          </cell>
          <cell r="B28">
            <v>6375</v>
          </cell>
        </row>
        <row r="29">
          <cell r="A29" t="str">
            <v>Commuta</v>
          </cell>
          <cell r="B29">
            <v>6353</v>
          </cell>
        </row>
        <row r="30">
          <cell r="A30" t="str">
            <v>Infic</v>
          </cell>
          <cell r="B30">
            <v>12373</v>
          </cell>
        </row>
        <row r="31">
          <cell r="A31" t="str">
            <v>Accord</v>
          </cell>
          <cell r="B31">
            <v>17760</v>
          </cell>
        </row>
        <row r="32">
          <cell r="A32" t="str">
            <v>Misty Wash</v>
          </cell>
          <cell r="B32">
            <v>30399.599999999999</v>
          </cell>
        </row>
        <row r="33">
          <cell r="A33" t="str">
            <v>Twenty20</v>
          </cell>
          <cell r="B33">
            <v>20400</v>
          </cell>
        </row>
        <row r="34">
          <cell r="A34" t="str">
            <v>Tanox</v>
          </cell>
          <cell r="B34">
            <v>21088</v>
          </cell>
        </row>
        <row r="35">
          <cell r="A35" t="str">
            <v>Minor Liar</v>
          </cell>
          <cell r="B35">
            <v>23736.9</v>
          </cell>
        </row>
        <row r="36">
          <cell r="A36" t="str">
            <v>Mosquit</v>
          </cell>
          <cell r="B36">
            <v>6302</v>
          </cell>
        </row>
        <row r="37">
          <cell r="A37" t="str">
            <v>Atmos</v>
          </cell>
          <cell r="B37">
            <v>10675</v>
          </cell>
        </row>
        <row r="38">
          <cell r="A38" t="str">
            <v>Scrap</v>
          </cell>
          <cell r="B38">
            <v>13307</v>
          </cell>
        </row>
        <row r="39">
          <cell r="A39" t="str">
            <v>Motocyco</v>
          </cell>
          <cell r="B39">
            <v>11182</v>
          </cell>
        </row>
        <row r="40">
          <cell r="A40" t="str">
            <v>Amplefio</v>
          </cell>
          <cell r="B40">
            <v>8250</v>
          </cell>
        </row>
        <row r="41">
          <cell r="A41" t="str">
            <v>Strex</v>
          </cell>
          <cell r="B41">
            <v>8152</v>
          </cell>
        </row>
      </sheetData>
      <sheetData sheetId="13"/>
      <sheetData sheetId="14"/>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dows User" refreshedDate="43790.743356828702" createdVersion="6" refreshedVersion="6" minRefreshableVersion="3" recordCount="15">
  <cacheSource type="worksheet">
    <worksheetSource name="main_data"/>
  </cacheSource>
  <cacheFields count="4">
    <cacheField name="Month" numFmtId="0">
      <sharedItems count="6">
        <s v="Jan"/>
        <s v="Feb"/>
        <s v="Mar"/>
        <s v="Apr"/>
        <s v="May"/>
        <s v="Dec"/>
      </sharedItems>
    </cacheField>
    <cacheField name="Line" numFmtId="0">
      <sharedItems count="3">
        <s v="Neuro Line2"/>
        <s v="Derma Line3"/>
        <s v="Cardio Line1"/>
      </sharedItems>
    </cacheField>
    <cacheField name="Product" numFmtId="0">
      <sharedItems/>
    </cacheField>
    <cacheField name="Revenue" numFmtId="3">
      <sharedItems containsSemiMixedTypes="0" containsString="0" containsNumber="1" minValue="1800" maxValue="30399.599999999999"/>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5">
  <r>
    <x v="0"/>
    <x v="0"/>
    <s v="Fightrr"/>
    <n v="11649"/>
  </r>
  <r>
    <x v="0"/>
    <x v="0"/>
    <s v="Kryptis"/>
    <n v="7718"/>
  </r>
  <r>
    <x v="1"/>
    <x v="0"/>
    <s v="Perino"/>
    <n v="15033"/>
  </r>
  <r>
    <x v="2"/>
    <x v="0"/>
    <s v="Hackrr"/>
    <n v="1800"/>
  </r>
  <r>
    <x v="0"/>
    <x v="1"/>
    <s v="WenCaL"/>
    <n v="10000"/>
  </r>
  <r>
    <x v="2"/>
    <x v="1"/>
    <s v="WenCaL"/>
    <n v="14432"/>
  </r>
  <r>
    <x v="2"/>
    <x v="1"/>
    <s v="Blend"/>
    <n v="17990"/>
  </r>
  <r>
    <x v="3"/>
    <x v="1"/>
    <s v="Sleops"/>
    <n v="11022"/>
  </r>
  <r>
    <x v="0"/>
    <x v="2"/>
    <s v="Twenty20"/>
    <n v="11000"/>
  </r>
  <r>
    <x v="1"/>
    <x v="2"/>
    <s v="Accord"/>
    <n v="12000"/>
  </r>
  <r>
    <x v="2"/>
    <x v="2"/>
    <s v="Misty Wash"/>
    <n v="12100"/>
  </r>
  <r>
    <x v="3"/>
    <x v="2"/>
    <s v="Accord"/>
    <n v="17760"/>
  </r>
  <r>
    <x v="3"/>
    <x v="2"/>
    <s v="Misty Wash"/>
    <n v="30399.599999999999"/>
  </r>
  <r>
    <x v="4"/>
    <x v="2"/>
    <s v="Twenty20"/>
    <n v="20400"/>
  </r>
  <r>
    <x v="5"/>
    <x v="2"/>
    <s v="Twenty20"/>
    <n v="204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2">
  <location ref="G4:H10" firstHeaderRow="1" firstDataRow="1" firstDataCol="1"/>
  <pivotFields count="4">
    <pivotField axis="axisRow" showAll="0">
      <items count="7">
        <item x="0"/>
        <item x="1"/>
        <item x="2"/>
        <item x="3"/>
        <item x="4"/>
        <item x="5"/>
        <item t="default"/>
      </items>
    </pivotField>
    <pivotField showAll="0">
      <items count="4">
        <item x="2"/>
        <item h="1" x="1"/>
        <item h="1" x="0"/>
        <item t="default"/>
      </items>
    </pivotField>
    <pivotField showAll="0"/>
    <pivotField dataField="1" numFmtId="3" showAll="0"/>
  </pivotFields>
  <rowFields count="1">
    <field x="0"/>
  </rowFields>
  <rowItems count="6">
    <i>
      <x/>
    </i>
    <i>
      <x v="1"/>
    </i>
    <i>
      <x v="2"/>
    </i>
    <i>
      <x v="3"/>
    </i>
    <i>
      <x v="4"/>
    </i>
    <i>
      <x v="5"/>
    </i>
  </rowItems>
  <colItems count="1">
    <i/>
  </colItems>
  <dataFields count="1">
    <dataField name="Sum of Revenue" fld="3"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Line" sourceName="Line">
  <pivotTables>
    <pivotTable tabId="9" name="PivotTable2"/>
  </pivotTables>
  <data>
    <tabular pivotCacheId="1">
      <items count="3">
        <i x="2" s="1"/>
        <i x="1"/>
        <i x="0"/>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Line" cache="Slicer_Line" caption="Line" rowHeight="241300"/>
</slicers>
</file>

<file path=xl/tables/table1.xml><?xml version="1.0" encoding="utf-8"?>
<table xmlns="http://schemas.openxmlformats.org/spreadsheetml/2006/main" id="4" name="Table4" displayName="Table4" ref="A3:D33" totalsRowShown="0" headerRowDxfId="7">
  <autoFilter ref="A3:D33"/>
  <tableColumns count="4">
    <tableColumn id="1" name="Year"/>
    <tableColumn id="2" name="Line"/>
    <tableColumn id="3" name="Region"/>
    <tableColumn id="4" name="Revenue" dataDxfId="6"/>
  </tableColumns>
  <tableStyleInfo showFirstColumn="0" showLastColumn="0" showRowStripes="1" showColumnStripes="0"/>
</table>
</file>

<file path=xl/tables/table2.xml><?xml version="1.0" encoding="utf-8"?>
<table xmlns="http://schemas.openxmlformats.org/spreadsheetml/2006/main" id="1" name="main_data" displayName="main_data" ref="A4:D19" totalsRowShown="0" headerRowDxfId="5">
  <autoFilter ref="A4:D19"/>
  <tableColumns count="4">
    <tableColumn id="1" name="Month"/>
    <tableColumn id="2" name="Line"/>
    <tableColumn id="3" name="Product"/>
    <tableColumn id="4" name="Revenue" dataDxfId="4"/>
  </tableColumns>
  <tableStyleInfo showFirstColumn="0" showLastColumn="0" showRowStripes="1" showColumnStripes="0"/>
</table>
</file>

<file path=xl/tables/table3.xml><?xml version="1.0" encoding="utf-8"?>
<table xmlns="http://schemas.openxmlformats.org/spreadsheetml/2006/main" id="3" name="data_py" displayName="data_py" ref="A1:D16" totalsRowShown="0" headerRowDxfId="3">
  <autoFilter ref="A1:D16"/>
  <tableColumns count="4">
    <tableColumn id="1" name="Year"/>
    <tableColumn id="2" name="Line"/>
    <tableColumn id="3" name="Region"/>
    <tableColumn id="4" name="Revenue"/>
  </tableColumns>
  <tableStyleInfo showFirstColumn="0" showLastColumn="0" showRowStripes="1" showColumnStripes="0"/>
</table>
</file>

<file path=xl/tables/table4.xml><?xml version="1.0" encoding="utf-8"?>
<table xmlns="http://schemas.openxmlformats.org/spreadsheetml/2006/main" id="2" name="data_current" displayName="data_current" ref="A1:D16" totalsRowShown="0" headerRowDxfId="2">
  <autoFilter ref="A1:D16"/>
  <tableColumns count="4">
    <tableColumn id="1" name="Year"/>
    <tableColumn id="2" name="Line"/>
    <tableColumn id="3" name="Region"/>
    <tableColumn id="4" name="Revenu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5" Type="http://schemas.microsoft.com/office/2007/relationships/slicer" Target="../slicers/slicer1.xm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P70"/>
  <sheetViews>
    <sheetView topLeftCell="A17" workbookViewId="0">
      <selection activeCell="G37" sqref="G37"/>
    </sheetView>
  </sheetViews>
  <sheetFormatPr defaultRowHeight="15" x14ac:dyDescent="0.25"/>
  <cols>
    <col min="1" max="1" width="19.85546875" customWidth="1"/>
    <col min="2" max="2" width="16" customWidth="1"/>
    <col min="3" max="3" width="16.140625" customWidth="1"/>
    <col min="7" max="7" width="21.140625" customWidth="1"/>
    <col min="8" max="8" width="12.42578125" customWidth="1"/>
    <col min="9" max="9" width="20.85546875" customWidth="1"/>
    <col min="11" max="11" width="16.42578125" bestFit="1" customWidth="1"/>
    <col min="13" max="13" width="13.5703125" customWidth="1"/>
  </cols>
  <sheetData>
    <row r="1" spans="1:13" ht="17.25" x14ac:dyDescent="0.3">
      <c r="A1" s="7" t="s">
        <v>41</v>
      </c>
      <c r="B1" s="5"/>
      <c r="C1" s="5"/>
      <c r="D1" s="5"/>
      <c r="E1" s="5"/>
      <c r="F1" s="5"/>
      <c r="G1" s="5"/>
      <c r="H1" s="5"/>
    </row>
    <row r="3" spans="1:13" ht="17.25" x14ac:dyDescent="0.3">
      <c r="A3" s="8" t="s">
        <v>50</v>
      </c>
      <c r="B3" s="7"/>
      <c r="C3" s="7"/>
      <c r="D3" s="7"/>
      <c r="E3" s="7"/>
      <c r="F3" s="7"/>
      <c r="G3" s="7"/>
      <c r="H3" s="7"/>
      <c r="M3" s="88" t="s">
        <v>159</v>
      </c>
    </row>
    <row r="4" spans="1:13" x14ac:dyDescent="0.25">
      <c r="M4" s="88" t="s">
        <v>160</v>
      </c>
    </row>
    <row r="5" spans="1:13" x14ac:dyDescent="0.25">
      <c r="A5" s="12" t="s">
        <v>166</v>
      </c>
      <c r="B5" s="14" t="s">
        <v>167</v>
      </c>
      <c r="C5" s="13" t="s">
        <v>42</v>
      </c>
      <c r="D5" s="13" t="s">
        <v>43</v>
      </c>
      <c r="G5" s="21" t="s">
        <v>168</v>
      </c>
      <c r="H5" s="10" t="s">
        <v>16</v>
      </c>
      <c r="M5" s="88" t="s">
        <v>161</v>
      </c>
    </row>
    <row r="6" spans="1:13" x14ac:dyDescent="0.25">
      <c r="A6" s="2" t="s">
        <v>159</v>
      </c>
      <c r="B6" s="2" t="s">
        <v>1</v>
      </c>
      <c r="C6" s="17">
        <v>11649</v>
      </c>
      <c r="D6" s="17">
        <v>802</v>
      </c>
      <c r="G6" s="11" t="s">
        <v>166</v>
      </c>
      <c r="H6" s="60" t="str">
        <f>INDEX(A6:A15,MATCH(H5,B6:B15,0))</f>
        <v>Cardio Line1</v>
      </c>
    </row>
    <row r="7" spans="1:13" x14ac:dyDescent="0.25">
      <c r="A7" s="2" t="s">
        <v>159</v>
      </c>
      <c r="B7" s="2" t="s">
        <v>4</v>
      </c>
      <c r="C7" s="17">
        <v>7718</v>
      </c>
      <c r="D7" s="17">
        <v>876</v>
      </c>
      <c r="G7" s="11" t="s">
        <v>43</v>
      </c>
      <c r="H7" s="60">
        <f>INDEX(D6:D15,MATCH(H5,B6:B15,0))</f>
        <v>984.90000000000009</v>
      </c>
    </row>
    <row r="8" spans="1:13" x14ac:dyDescent="0.25">
      <c r="A8" s="2" t="s">
        <v>159</v>
      </c>
      <c r="B8" s="2" t="s">
        <v>7</v>
      </c>
      <c r="C8" s="17">
        <v>15033</v>
      </c>
      <c r="D8" s="17">
        <v>469</v>
      </c>
    </row>
    <row r="9" spans="1:13" x14ac:dyDescent="0.25">
      <c r="A9" s="2" t="s">
        <v>159</v>
      </c>
      <c r="B9" s="2" t="s">
        <v>16</v>
      </c>
      <c r="C9" s="17">
        <v>18700.5</v>
      </c>
      <c r="D9" s="17">
        <v>984.90000000000009</v>
      </c>
      <c r="G9" s="11" t="s">
        <v>42</v>
      </c>
      <c r="H9" s="60">
        <f>INDEX(C6:D15,MATCH(H5,B6:B15,0),MATCH(G9,C5:D5,0))</f>
        <v>18700.5</v>
      </c>
    </row>
    <row r="10" spans="1:13" x14ac:dyDescent="0.25">
      <c r="A10" s="2" t="s">
        <v>160</v>
      </c>
      <c r="B10" s="2" t="s">
        <v>0</v>
      </c>
      <c r="C10" s="17">
        <v>14432</v>
      </c>
      <c r="D10" s="17">
        <v>240</v>
      </c>
    </row>
    <row r="11" spans="1:13" x14ac:dyDescent="0.25">
      <c r="A11" s="2" t="s">
        <v>160</v>
      </c>
      <c r="B11" s="2" t="s">
        <v>3</v>
      </c>
      <c r="C11" s="17">
        <v>17990</v>
      </c>
      <c r="D11" s="17">
        <v>1166</v>
      </c>
    </row>
    <row r="12" spans="1:13" x14ac:dyDescent="0.25">
      <c r="A12" s="2" t="s">
        <v>160</v>
      </c>
      <c r="B12" s="2" t="s">
        <v>12</v>
      </c>
      <c r="C12" s="17">
        <v>11022</v>
      </c>
      <c r="D12" s="17">
        <v>550</v>
      </c>
    </row>
    <row r="13" spans="1:13" x14ac:dyDescent="0.25">
      <c r="A13" s="2" t="s">
        <v>161</v>
      </c>
      <c r="B13" s="2" t="s">
        <v>8</v>
      </c>
      <c r="C13" s="17">
        <v>17760</v>
      </c>
      <c r="D13" s="17">
        <v>800</v>
      </c>
    </row>
    <row r="14" spans="1:13" x14ac:dyDescent="0.25">
      <c r="A14" s="2" t="s">
        <v>161</v>
      </c>
      <c r="B14" s="2" t="s">
        <v>11</v>
      </c>
      <c r="C14" s="17">
        <v>30399.599999999999</v>
      </c>
      <c r="D14" s="17">
        <v>786.8</v>
      </c>
    </row>
    <row r="15" spans="1:13" x14ac:dyDescent="0.25">
      <c r="A15" s="2" t="s">
        <v>161</v>
      </c>
      <c r="B15" s="2" t="s">
        <v>14</v>
      </c>
      <c r="C15" s="17">
        <v>20400</v>
      </c>
      <c r="D15" s="17">
        <v>614.40000000000009</v>
      </c>
    </row>
    <row r="17" spans="1:16" ht="17.25" x14ac:dyDescent="0.3">
      <c r="A17" s="8" t="s">
        <v>51</v>
      </c>
      <c r="B17" s="7"/>
      <c r="C17" s="7"/>
      <c r="D17" s="7"/>
      <c r="E17" s="7"/>
      <c r="F17" s="7"/>
      <c r="G17" s="7"/>
      <c r="H17" s="7"/>
    </row>
    <row r="18" spans="1:16" ht="7.15" customHeight="1" x14ac:dyDescent="0.3">
      <c r="A18" s="18"/>
      <c r="B18" s="19"/>
      <c r="C18" s="19"/>
      <c r="D18" s="19"/>
      <c r="E18" s="19"/>
      <c r="F18" s="19"/>
      <c r="G18" s="19"/>
      <c r="H18" s="19"/>
    </row>
    <row r="19" spans="1:16" x14ac:dyDescent="0.25">
      <c r="C19" s="63" t="str">
        <f>C20&amp;C21</f>
        <v>ActualRevenue</v>
      </c>
      <c r="D19" s="63" t="str">
        <f t="shared" ref="D19:F19" si="0">D20&amp;D21</f>
        <v>ActualProfit</v>
      </c>
      <c r="E19" s="63" t="str">
        <f t="shared" si="0"/>
        <v>BudgetRevenue</v>
      </c>
      <c r="F19" s="63" t="str">
        <f t="shared" si="0"/>
        <v>BudgetProfit</v>
      </c>
    </row>
    <row r="20" spans="1:16" x14ac:dyDescent="0.25">
      <c r="C20" s="12" t="s">
        <v>44</v>
      </c>
      <c r="D20" s="12" t="s">
        <v>44</v>
      </c>
      <c r="E20" s="12" t="s">
        <v>45</v>
      </c>
      <c r="F20" s="12" t="s">
        <v>45</v>
      </c>
      <c r="H20" s="25" t="s">
        <v>63</v>
      </c>
      <c r="I20" s="10" t="s">
        <v>45</v>
      </c>
    </row>
    <row r="21" spans="1:16" x14ac:dyDescent="0.25">
      <c r="A21" s="12" t="s">
        <v>166</v>
      </c>
      <c r="B21" s="12" t="s">
        <v>167</v>
      </c>
      <c r="C21" s="12" t="s">
        <v>42</v>
      </c>
      <c r="D21" s="12" t="s">
        <v>43</v>
      </c>
      <c r="E21" s="12" t="s">
        <v>42</v>
      </c>
      <c r="F21" s="12" t="s">
        <v>43</v>
      </c>
      <c r="I21" s="20" t="s">
        <v>42</v>
      </c>
      <c r="K21" t="s">
        <v>175</v>
      </c>
      <c r="M21" s="63" t="s">
        <v>176</v>
      </c>
      <c r="N21" s="63" t="s">
        <v>177</v>
      </c>
      <c r="O21" s="63" t="s">
        <v>178</v>
      </c>
      <c r="P21" s="63" t="s">
        <v>179</v>
      </c>
    </row>
    <row r="22" spans="1:16" ht="17.25" customHeight="1" x14ac:dyDescent="0.25">
      <c r="A22" s="2" t="s">
        <v>159</v>
      </c>
      <c r="B22" s="2" t="s">
        <v>1</v>
      </c>
      <c r="C22" s="17">
        <v>11649</v>
      </c>
      <c r="D22" s="17">
        <v>802</v>
      </c>
      <c r="E22" s="17">
        <v>10593</v>
      </c>
      <c r="F22" s="17">
        <v>554</v>
      </c>
      <c r="H22" s="9" t="s">
        <v>3</v>
      </c>
      <c r="I22" s="56">
        <f>INDEX(C22:F31,MATCH(H22,B22:B31,0),MATCH(I20&amp;I21,C19:F19,0))</f>
        <v>18181</v>
      </c>
    </row>
    <row r="23" spans="1:16" x14ac:dyDescent="0.25">
      <c r="A23" s="2" t="s">
        <v>159</v>
      </c>
      <c r="B23" s="2" t="s">
        <v>4</v>
      </c>
      <c r="C23" s="17">
        <v>7718</v>
      </c>
      <c r="D23" s="17">
        <v>876</v>
      </c>
      <c r="E23" s="17">
        <v>6409</v>
      </c>
      <c r="F23" s="17">
        <v>654</v>
      </c>
    </row>
    <row r="24" spans="1:16" x14ac:dyDescent="0.25">
      <c r="A24" s="2" t="s">
        <v>159</v>
      </c>
      <c r="B24" s="2" t="s">
        <v>7</v>
      </c>
      <c r="C24" s="17">
        <v>15033</v>
      </c>
      <c r="D24" s="17">
        <v>469</v>
      </c>
      <c r="E24" s="17">
        <v>12724</v>
      </c>
      <c r="F24" s="17">
        <v>530</v>
      </c>
    </row>
    <row r="25" spans="1:16" x14ac:dyDescent="0.25">
      <c r="A25" s="2" t="s">
        <v>159</v>
      </c>
      <c r="B25" s="2" t="s">
        <v>16</v>
      </c>
      <c r="C25" s="17">
        <v>18700.5</v>
      </c>
      <c r="D25" s="17">
        <v>984.90000000000009</v>
      </c>
      <c r="E25" s="17">
        <v>19101.600000000002</v>
      </c>
      <c r="F25" s="17">
        <v>1302</v>
      </c>
      <c r="H25" s="25" t="s">
        <v>64</v>
      </c>
      <c r="I25" s="26"/>
      <c r="J25" t="s">
        <v>174</v>
      </c>
    </row>
    <row r="26" spans="1:16" x14ac:dyDescent="0.25">
      <c r="A26" s="2" t="s">
        <v>160</v>
      </c>
      <c r="B26" s="2" t="s">
        <v>0</v>
      </c>
      <c r="C26" s="17">
        <v>14432</v>
      </c>
      <c r="D26" s="17">
        <v>240</v>
      </c>
      <c r="E26" s="17">
        <v>15113</v>
      </c>
      <c r="F26" s="17">
        <v>363</v>
      </c>
      <c r="I26" s="56">
        <f t="array" ref="I26">INDEX(C22:F31,MATCH(H22,B22:B31,0),MATCH(I20&amp;I21,C20:F20&amp;C21:F21,0))</f>
        <v>18181</v>
      </c>
    </row>
    <row r="27" spans="1:16" x14ac:dyDescent="0.25">
      <c r="A27" s="2" t="s">
        <v>160</v>
      </c>
      <c r="B27" s="2" t="s">
        <v>3</v>
      </c>
      <c r="C27" s="17">
        <v>17990</v>
      </c>
      <c r="D27" s="17">
        <v>1166</v>
      </c>
      <c r="E27" s="17">
        <v>18181</v>
      </c>
      <c r="F27" s="17">
        <v>1223</v>
      </c>
    </row>
    <row r="28" spans="1:16" x14ac:dyDescent="0.25">
      <c r="A28" s="2" t="s">
        <v>160</v>
      </c>
      <c r="B28" s="2" t="s">
        <v>12</v>
      </c>
      <c r="C28" s="17">
        <v>11022</v>
      </c>
      <c r="D28" s="17">
        <v>550</v>
      </c>
      <c r="E28" s="17">
        <v>13112</v>
      </c>
      <c r="F28" s="17">
        <v>474</v>
      </c>
      <c r="H28" s="25" t="s">
        <v>65</v>
      </c>
      <c r="I28" s="26"/>
      <c r="K28" t="s">
        <v>180</v>
      </c>
      <c r="M28" t="s">
        <v>182</v>
      </c>
      <c r="N28" t="s">
        <v>181</v>
      </c>
    </row>
    <row r="29" spans="1:16" x14ac:dyDescent="0.25">
      <c r="A29" s="2" t="s">
        <v>161</v>
      </c>
      <c r="B29" s="2" t="s">
        <v>8</v>
      </c>
      <c r="C29" s="17">
        <v>17760</v>
      </c>
      <c r="D29" s="17">
        <v>800</v>
      </c>
      <c r="E29" s="17">
        <v>16854</v>
      </c>
      <c r="F29" s="17">
        <v>572</v>
      </c>
      <c r="I29" s="56">
        <f>INDEX(C22:F31,MATCH(H22,B22:B31,0),MATCH(I20&amp;I21,INDEX(C20:F20&amp;C21:F21,0),0))</f>
        <v>18181</v>
      </c>
    </row>
    <row r="30" spans="1:16" x14ac:dyDescent="0.25">
      <c r="A30" s="2" t="s">
        <v>161</v>
      </c>
      <c r="B30" s="2" t="s">
        <v>11</v>
      </c>
      <c r="C30" s="17">
        <v>30399.599999999999</v>
      </c>
      <c r="D30" s="17">
        <v>786.8</v>
      </c>
      <c r="E30" s="17">
        <v>30237.199999999997</v>
      </c>
      <c r="F30" s="17">
        <v>932.4</v>
      </c>
    </row>
    <row r="31" spans="1:16" x14ac:dyDescent="0.25">
      <c r="A31" s="2" t="s">
        <v>161</v>
      </c>
      <c r="B31" s="2" t="s">
        <v>14</v>
      </c>
      <c r="C31" s="17">
        <v>20400</v>
      </c>
      <c r="D31" s="17">
        <v>614.40000000000009</v>
      </c>
      <c r="E31" s="17">
        <v>18476.8</v>
      </c>
      <c r="F31" s="17">
        <v>1120</v>
      </c>
    </row>
    <row r="34" spans="1:9" ht="17.25" x14ac:dyDescent="0.3">
      <c r="A34" s="8" t="s">
        <v>52</v>
      </c>
      <c r="B34" s="7"/>
      <c r="C34" s="7"/>
      <c r="D34" s="7"/>
      <c r="E34" s="7"/>
      <c r="F34" s="7"/>
      <c r="G34" s="7"/>
      <c r="H34" s="7"/>
    </row>
    <row r="35" spans="1:9" x14ac:dyDescent="0.25">
      <c r="I35" t="s">
        <v>183</v>
      </c>
    </row>
    <row r="36" spans="1:9" x14ac:dyDescent="0.25">
      <c r="A36" s="22" t="s">
        <v>46</v>
      </c>
      <c r="B36" s="23" t="s">
        <v>47</v>
      </c>
      <c r="C36" s="24" t="s">
        <v>48</v>
      </c>
      <c r="F36" s="25" t="s">
        <v>49</v>
      </c>
      <c r="G36" s="27">
        <v>3</v>
      </c>
      <c r="I36" s="27">
        <v>2</v>
      </c>
    </row>
    <row r="37" spans="1:9" x14ac:dyDescent="0.25">
      <c r="A37" s="1" t="s">
        <v>0</v>
      </c>
      <c r="B37" s="2" t="s">
        <v>1</v>
      </c>
      <c r="C37" s="3" t="s">
        <v>2</v>
      </c>
      <c r="G37" s="16" t="str">
        <f>INDEX($A$37:$C$51,,$G$36)</f>
        <v>Commuta</v>
      </c>
      <c r="I37" s="66" t="s">
        <v>0</v>
      </c>
    </row>
    <row r="38" spans="1:9" x14ac:dyDescent="0.25">
      <c r="A38" s="1" t="s">
        <v>3</v>
      </c>
      <c r="B38" s="2" t="s">
        <v>4</v>
      </c>
      <c r="C38" s="3" t="s">
        <v>5</v>
      </c>
      <c r="G38" s="16" t="str">
        <f t="shared" ref="G38:G51" si="1">INDEX($A$37:$C$51,,$G$36)</f>
        <v>Infic</v>
      </c>
    </row>
    <row r="39" spans="1:9" x14ac:dyDescent="0.25">
      <c r="A39" s="1" t="s">
        <v>6</v>
      </c>
      <c r="B39" s="2" t="s">
        <v>7</v>
      </c>
      <c r="C39" s="3" t="s">
        <v>8</v>
      </c>
      <c r="G39" s="16" t="str">
        <f t="shared" si="1"/>
        <v>Accord</v>
      </c>
    </row>
    <row r="40" spans="1:9" x14ac:dyDescent="0.25">
      <c r="A40" s="1" t="s">
        <v>9</v>
      </c>
      <c r="B40" s="2" t="s">
        <v>10</v>
      </c>
      <c r="C40" s="3" t="s">
        <v>11</v>
      </c>
      <c r="G40" s="16" t="str">
        <f t="shared" si="1"/>
        <v>Misty Wash</v>
      </c>
    </row>
    <row r="41" spans="1:9" x14ac:dyDescent="0.25">
      <c r="A41" s="1" t="s">
        <v>12</v>
      </c>
      <c r="B41" s="2" t="s">
        <v>13</v>
      </c>
      <c r="C41" s="3" t="s">
        <v>14</v>
      </c>
      <c r="G41" s="16" t="str">
        <f t="shared" si="1"/>
        <v>Twenty20</v>
      </c>
    </row>
    <row r="42" spans="1:9" x14ac:dyDescent="0.25">
      <c r="A42" s="1" t="s">
        <v>15</v>
      </c>
      <c r="B42" s="2" t="s">
        <v>16</v>
      </c>
      <c r="C42" s="3" t="s">
        <v>17</v>
      </c>
      <c r="G42" s="16" t="str">
        <f t="shared" si="1"/>
        <v>Tanox</v>
      </c>
    </row>
    <row r="43" spans="1:9" x14ac:dyDescent="0.25">
      <c r="A43" s="1" t="s">
        <v>18</v>
      </c>
      <c r="B43" s="2" t="s">
        <v>19</v>
      </c>
      <c r="C43" s="3" t="s">
        <v>20</v>
      </c>
      <c r="G43" s="16" t="str">
        <f t="shared" si="1"/>
        <v>Minor Liar</v>
      </c>
    </row>
    <row r="44" spans="1:9" x14ac:dyDescent="0.25">
      <c r="A44" s="1" t="s">
        <v>169</v>
      </c>
      <c r="B44" s="2" t="s">
        <v>22</v>
      </c>
      <c r="C44" s="3" t="s">
        <v>23</v>
      </c>
      <c r="G44" s="16" t="str">
        <f t="shared" si="1"/>
        <v>Mosquit</v>
      </c>
    </row>
    <row r="45" spans="1:9" x14ac:dyDescent="0.25">
      <c r="A45" s="1" t="s">
        <v>24</v>
      </c>
      <c r="B45" s="2" t="s">
        <v>25</v>
      </c>
      <c r="C45" s="3" t="s">
        <v>26</v>
      </c>
      <c r="G45" s="16" t="str">
        <f t="shared" si="1"/>
        <v>Atmos</v>
      </c>
    </row>
    <row r="46" spans="1:9" x14ac:dyDescent="0.25">
      <c r="A46" s="1" t="s">
        <v>27</v>
      </c>
      <c r="B46" s="2" t="s">
        <v>28</v>
      </c>
      <c r="C46" s="3" t="s">
        <v>29</v>
      </c>
      <c r="G46" s="16" t="str">
        <f t="shared" si="1"/>
        <v>Scrap</v>
      </c>
    </row>
    <row r="47" spans="1:9" x14ac:dyDescent="0.25">
      <c r="A47" s="1" t="s">
        <v>30</v>
      </c>
      <c r="B47" s="2" t="s">
        <v>31</v>
      </c>
      <c r="C47" s="3" t="s">
        <v>32</v>
      </c>
      <c r="G47" s="16" t="str">
        <f t="shared" si="1"/>
        <v>Motocyco</v>
      </c>
    </row>
    <row r="48" spans="1:9" x14ac:dyDescent="0.25">
      <c r="A48" s="1" t="s">
        <v>33</v>
      </c>
      <c r="B48" s="2" t="s">
        <v>34</v>
      </c>
      <c r="C48" s="3" t="s">
        <v>35</v>
      </c>
      <c r="G48" s="16" t="str">
        <f t="shared" si="1"/>
        <v>Amplefio</v>
      </c>
    </row>
    <row r="49" spans="1:9" x14ac:dyDescent="0.25">
      <c r="A49" s="1" t="s">
        <v>36</v>
      </c>
      <c r="B49" s="2" t="s">
        <v>37</v>
      </c>
      <c r="C49" s="3" t="s">
        <v>38</v>
      </c>
      <c r="G49" s="16" t="str">
        <f t="shared" si="1"/>
        <v>Strex</v>
      </c>
    </row>
    <row r="50" spans="1:9" x14ac:dyDescent="0.25">
      <c r="A50" s="1" t="s">
        <v>39</v>
      </c>
      <c r="B50" s="2" t="s">
        <v>37</v>
      </c>
      <c r="C50" s="3" t="s">
        <v>37</v>
      </c>
      <c r="G50" s="16" t="str">
        <f t="shared" si="1"/>
        <v/>
      </c>
    </row>
    <row r="51" spans="1:9" x14ac:dyDescent="0.25">
      <c r="A51" s="4" t="s">
        <v>40</v>
      </c>
      <c r="B51" s="5" t="s">
        <v>37</v>
      </c>
      <c r="C51" s="6" t="s">
        <v>37</v>
      </c>
      <c r="G51" s="16" t="str">
        <f t="shared" si="1"/>
        <v/>
      </c>
    </row>
    <row r="52" spans="1:9" x14ac:dyDescent="0.25">
      <c r="A52" s="2"/>
      <c r="B52" s="2"/>
      <c r="C52" s="2"/>
      <c r="D52" s="2"/>
    </row>
    <row r="53" spans="1:9" ht="17.25" x14ac:dyDescent="0.3">
      <c r="A53" s="8" t="s">
        <v>157</v>
      </c>
      <c r="B53" s="7"/>
      <c r="C53" s="7"/>
      <c r="D53" s="7"/>
      <c r="E53" s="7"/>
      <c r="F53" s="7"/>
      <c r="G53" s="7"/>
      <c r="H53" s="7"/>
    </row>
    <row r="54" spans="1:9" x14ac:dyDescent="0.25">
      <c r="A54" s="2"/>
      <c r="B54" s="2"/>
      <c r="C54" s="2"/>
      <c r="D54" s="2"/>
    </row>
    <row r="55" spans="1:9" x14ac:dyDescent="0.25">
      <c r="A55" s="22" t="s">
        <v>165</v>
      </c>
      <c r="B55" s="23" t="s">
        <v>170</v>
      </c>
      <c r="C55" s="24" t="s">
        <v>161</v>
      </c>
      <c r="F55" s="25" t="s">
        <v>49</v>
      </c>
      <c r="G55" s="27" t="s">
        <v>161</v>
      </c>
      <c r="I55" s="27" t="s">
        <v>161</v>
      </c>
    </row>
    <row r="56" spans="1:9" x14ac:dyDescent="0.25">
      <c r="A56" s="1" t="s">
        <v>0</v>
      </c>
      <c r="B56" s="2" t="s">
        <v>1</v>
      </c>
      <c r="C56" s="3" t="s">
        <v>2</v>
      </c>
      <c r="G56" s="16" t="str">
        <f>INDEX($A$56:$C$70,,MATCH(G55,$A$55:$C$55,0))</f>
        <v>Commuta</v>
      </c>
      <c r="I56" s="16" t="str">
        <f>INDEX($A$56:$C$70,,MATCH($I$55,$A$55:$C$55,0))</f>
        <v>Commuta</v>
      </c>
    </row>
    <row r="57" spans="1:9" x14ac:dyDescent="0.25">
      <c r="A57" s="1" t="s">
        <v>3</v>
      </c>
      <c r="B57" s="2" t="s">
        <v>4</v>
      </c>
      <c r="C57" s="3" t="s">
        <v>5</v>
      </c>
      <c r="I57" s="16" t="str">
        <f t="shared" ref="I57:I70" si="2">INDEX($A$56:$C$70,,MATCH($I$55,$A$55:$C$55,0))</f>
        <v>Infic</v>
      </c>
    </row>
    <row r="58" spans="1:9" x14ac:dyDescent="0.25">
      <c r="A58" s="1" t="s">
        <v>6</v>
      </c>
      <c r="B58" s="2" t="s">
        <v>7</v>
      </c>
      <c r="C58" s="3" t="s">
        <v>8</v>
      </c>
      <c r="I58" s="16" t="str">
        <f t="shared" si="2"/>
        <v>Accord</v>
      </c>
    </row>
    <row r="59" spans="1:9" x14ac:dyDescent="0.25">
      <c r="A59" s="1" t="s">
        <v>9</v>
      </c>
      <c r="B59" s="2" t="s">
        <v>10</v>
      </c>
      <c r="C59" s="3" t="s">
        <v>11</v>
      </c>
      <c r="I59" s="16" t="str">
        <f t="shared" si="2"/>
        <v>Misty Wash</v>
      </c>
    </row>
    <row r="60" spans="1:9" x14ac:dyDescent="0.25">
      <c r="A60" s="1" t="s">
        <v>12</v>
      </c>
      <c r="B60" s="2" t="s">
        <v>13</v>
      </c>
      <c r="C60" s="3" t="s">
        <v>14</v>
      </c>
      <c r="I60" s="16" t="str">
        <f t="shared" si="2"/>
        <v>Twenty20</v>
      </c>
    </row>
    <row r="61" spans="1:9" x14ac:dyDescent="0.25">
      <c r="A61" s="1" t="s">
        <v>15</v>
      </c>
      <c r="B61" s="2" t="s">
        <v>16</v>
      </c>
      <c r="C61" s="3" t="s">
        <v>17</v>
      </c>
      <c r="I61" s="16" t="str">
        <f t="shared" si="2"/>
        <v>Tanox</v>
      </c>
    </row>
    <row r="62" spans="1:9" x14ac:dyDescent="0.25">
      <c r="A62" s="1" t="s">
        <v>18</v>
      </c>
      <c r="B62" s="2" t="s">
        <v>19</v>
      </c>
      <c r="C62" s="3" t="s">
        <v>20</v>
      </c>
      <c r="I62" s="16" t="str">
        <f t="shared" si="2"/>
        <v>Minor Liar</v>
      </c>
    </row>
    <row r="63" spans="1:9" x14ac:dyDescent="0.25">
      <c r="A63" s="1" t="s">
        <v>169</v>
      </c>
      <c r="B63" s="2" t="s">
        <v>22</v>
      </c>
      <c r="C63" s="3" t="s">
        <v>23</v>
      </c>
      <c r="I63" s="16" t="str">
        <f t="shared" si="2"/>
        <v>Mosquit</v>
      </c>
    </row>
    <row r="64" spans="1:9" x14ac:dyDescent="0.25">
      <c r="A64" s="1" t="s">
        <v>24</v>
      </c>
      <c r="B64" s="2" t="s">
        <v>25</v>
      </c>
      <c r="C64" s="3" t="s">
        <v>26</v>
      </c>
      <c r="I64" s="16" t="str">
        <f t="shared" si="2"/>
        <v>Atmos</v>
      </c>
    </row>
    <row r="65" spans="1:9" x14ac:dyDescent="0.25">
      <c r="A65" s="1" t="s">
        <v>27</v>
      </c>
      <c r="B65" s="2" t="s">
        <v>28</v>
      </c>
      <c r="C65" s="3" t="s">
        <v>29</v>
      </c>
      <c r="I65" s="16" t="str">
        <f t="shared" si="2"/>
        <v>Scrap</v>
      </c>
    </row>
    <row r="66" spans="1:9" x14ac:dyDescent="0.25">
      <c r="A66" s="1" t="s">
        <v>30</v>
      </c>
      <c r="B66" s="2" t="s">
        <v>31</v>
      </c>
      <c r="C66" s="3" t="s">
        <v>32</v>
      </c>
      <c r="I66" s="16" t="str">
        <f t="shared" si="2"/>
        <v>Motocyco</v>
      </c>
    </row>
    <row r="67" spans="1:9" x14ac:dyDescent="0.25">
      <c r="A67" s="1" t="s">
        <v>33</v>
      </c>
      <c r="B67" s="2" t="s">
        <v>34</v>
      </c>
      <c r="C67" s="3" t="s">
        <v>35</v>
      </c>
      <c r="I67" s="16" t="str">
        <f t="shared" si="2"/>
        <v>Amplefio</v>
      </c>
    </row>
    <row r="68" spans="1:9" x14ac:dyDescent="0.25">
      <c r="A68" s="1" t="s">
        <v>36</v>
      </c>
      <c r="B68" s="2" t="s">
        <v>37</v>
      </c>
      <c r="C68" s="3" t="s">
        <v>38</v>
      </c>
      <c r="I68" s="16" t="str">
        <f t="shared" si="2"/>
        <v>Strex</v>
      </c>
    </row>
    <row r="69" spans="1:9" x14ac:dyDescent="0.25">
      <c r="A69" s="1" t="s">
        <v>39</v>
      </c>
      <c r="B69" s="2" t="s">
        <v>37</v>
      </c>
      <c r="C69" s="3" t="s">
        <v>37</v>
      </c>
      <c r="I69" s="16" t="str">
        <f t="shared" si="2"/>
        <v/>
      </c>
    </row>
    <row r="70" spans="1:9" x14ac:dyDescent="0.25">
      <c r="A70" s="4" t="s">
        <v>40</v>
      </c>
      <c r="B70" s="5" t="s">
        <v>37</v>
      </c>
      <c r="C70" s="6" t="s">
        <v>37</v>
      </c>
      <c r="I70" s="16" t="str">
        <f t="shared" si="2"/>
        <v/>
      </c>
    </row>
  </sheetData>
  <dataValidations count="9">
    <dataValidation type="list" allowBlank="1" showInputMessage="1" showErrorMessage="1" sqref="H5">
      <formula1>$B$6:$B$15</formula1>
    </dataValidation>
    <dataValidation type="list" allowBlank="1" showInputMessage="1" showErrorMessage="1" sqref="I20">
      <formula1>$D$20:$E$20</formula1>
    </dataValidation>
    <dataValidation type="list" allowBlank="1" showInputMessage="1" showErrorMessage="1" sqref="I21">
      <formula1>$D$21:$E$21</formula1>
    </dataValidation>
    <dataValidation type="list" allowBlank="1" showInputMessage="1" showErrorMessage="1" sqref="H22">
      <formula1>$B$22:$B$31</formula1>
    </dataValidation>
    <dataValidation type="list" allowBlank="1" showInputMessage="1" showErrorMessage="1" sqref="G36 I36">
      <formula1>"1,2,3"</formula1>
    </dataValidation>
    <dataValidation type="list" allowBlank="1" showInputMessage="1" showErrorMessage="1" sqref="G9">
      <formula1>$C$5:$D$5</formula1>
    </dataValidation>
    <dataValidation type="list" allowBlank="1" showInputMessage="1" showErrorMessage="1" sqref="G55 I55">
      <formula1>$A$55:$C$55</formula1>
    </dataValidation>
    <dataValidation type="list" allowBlank="1" showInputMessage="1" showErrorMessage="1" sqref="I37">
      <formula1>INDEX($A$37:$C$51,0,$I$36)</formula1>
    </dataValidation>
    <dataValidation type="list" allowBlank="1" showInputMessage="1" showErrorMessage="1" sqref="G56">
      <formula1>INDEX($A$56:$C$70,,MATCH(G55,$A$55:$C$55,0))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38EC6"/>
  </sheetPr>
  <dimension ref="A1:L96"/>
  <sheetViews>
    <sheetView showGridLines="0" zoomScale="110" zoomScaleNormal="110" workbookViewId="0">
      <selection activeCell="F86" sqref="F86"/>
    </sheetView>
  </sheetViews>
  <sheetFormatPr defaultRowHeight="15" x14ac:dyDescent="0.25"/>
  <cols>
    <col min="2" max="2" width="10.85546875" customWidth="1"/>
    <col min="5" max="5" width="11.140625" customWidth="1"/>
    <col min="6" max="6" width="16.28515625" bestFit="1" customWidth="1"/>
    <col min="7" max="7" width="10.7109375" customWidth="1"/>
    <col min="8" max="8" width="14.85546875" customWidth="1"/>
    <col min="9" max="9" width="10.7109375" customWidth="1"/>
  </cols>
  <sheetData>
    <row r="1" spans="1:12" ht="17.25" x14ac:dyDescent="0.3">
      <c r="A1" s="7" t="s">
        <v>106</v>
      </c>
      <c r="B1" s="5"/>
      <c r="C1" s="5"/>
      <c r="D1" s="5"/>
      <c r="E1" s="5"/>
      <c r="F1" s="5"/>
      <c r="G1" s="5"/>
      <c r="H1" s="5"/>
      <c r="I1" s="5"/>
      <c r="J1" s="5"/>
      <c r="K1" s="5"/>
      <c r="L1" s="5"/>
    </row>
    <row r="2" spans="1:12" ht="10.9" customHeight="1" x14ac:dyDescent="0.25"/>
    <row r="3" spans="1:12" ht="17.25" x14ac:dyDescent="0.3">
      <c r="A3" s="8" t="s">
        <v>107</v>
      </c>
      <c r="B3" s="7"/>
      <c r="C3" s="7"/>
      <c r="D3" s="7"/>
      <c r="E3" s="7"/>
      <c r="F3" s="7"/>
      <c r="G3" s="5"/>
      <c r="H3" s="5"/>
      <c r="I3" s="5"/>
      <c r="J3" s="5"/>
      <c r="K3" s="5"/>
      <c r="L3" s="5"/>
    </row>
    <row r="5" spans="1:12" x14ac:dyDescent="0.25">
      <c r="F5" s="13" t="s">
        <v>108</v>
      </c>
      <c r="G5" s="13" t="s">
        <v>109</v>
      </c>
      <c r="H5" s="13" t="s">
        <v>110</v>
      </c>
    </row>
    <row r="6" spans="1:12" x14ac:dyDescent="0.25">
      <c r="F6" t="s">
        <v>111</v>
      </c>
      <c r="G6" s="51">
        <v>10</v>
      </c>
      <c r="H6" s="53" t="str">
        <f>INDEX(F6:F17,G6)</f>
        <v>October</v>
      </c>
    </row>
    <row r="7" spans="1:12" x14ac:dyDescent="0.25">
      <c r="F7" t="s">
        <v>112</v>
      </c>
    </row>
    <row r="8" spans="1:12" x14ac:dyDescent="0.25">
      <c r="F8" t="s">
        <v>113</v>
      </c>
    </row>
    <row r="9" spans="1:12" x14ac:dyDescent="0.25">
      <c r="F9" t="s">
        <v>114</v>
      </c>
    </row>
    <row r="10" spans="1:12" x14ac:dyDescent="0.25">
      <c r="F10" t="s">
        <v>86</v>
      </c>
    </row>
    <row r="11" spans="1:12" x14ac:dyDescent="0.25">
      <c r="F11" t="s">
        <v>115</v>
      </c>
    </row>
    <row r="12" spans="1:12" x14ac:dyDescent="0.25">
      <c r="F12" t="s">
        <v>116</v>
      </c>
    </row>
    <row r="13" spans="1:12" x14ac:dyDescent="0.25">
      <c r="F13" t="s">
        <v>117</v>
      </c>
    </row>
    <row r="14" spans="1:12" x14ac:dyDescent="0.25">
      <c r="F14" t="s">
        <v>118</v>
      </c>
    </row>
    <row r="15" spans="1:12" x14ac:dyDescent="0.25">
      <c r="F15" t="s">
        <v>119</v>
      </c>
    </row>
    <row r="16" spans="1:12" x14ac:dyDescent="0.25">
      <c r="F16" t="s">
        <v>120</v>
      </c>
    </row>
    <row r="17" spans="1:12" x14ac:dyDescent="0.25">
      <c r="F17" t="s">
        <v>121</v>
      </c>
    </row>
    <row r="20" spans="1:12" ht="17.25" x14ac:dyDescent="0.3">
      <c r="A20" s="8" t="s">
        <v>122</v>
      </c>
      <c r="B20" s="7"/>
      <c r="C20" s="7"/>
      <c r="D20" s="7"/>
      <c r="E20" s="7"/>
      <c r="F20" s="7"/>
      <c r="G20" s="5"/>
      <c r="H20" s="5"/>
      <c r="I20" s="5"/>
      <c r="J20" s="5"/>
      <c r="K20" s="5"/>
      <c r="L20" s="5"/>
    </row>
    <row r="25" spans="1:12" x14ac:dyDescent="0.25">
      <c r="B25" s="13" t="s">
        <v>109</v>
      </c>
      <c r="F25" s="25" t="s">
        <v>123</v>
      </c>
      <c r="I25" s="25" t="s">
        <v>124</v>
      </c>
      <c r="J25" s="5"/>
    </row>
    <row r="26" spans="1:12" x14ac:dyDescent="0.25">
      <c r="B26" s="51" t="b">
        <v>1</v>
      </c>
      <c r="F26" s="52" t="str">
        <f>I26</f>
        <v>Actual</v>
      </c>
      <c r="G26" s="95" t="str">
        <f>IF($B$26,J26," ")</f>
        <v>Budget</v>
      </c>
      <c r="I26" s="11" t="s">
        <v>44</v>
      </c>
      <c r="J26" s="11" t="s">
        <v>45</v>
      </c>
    </row>
    <row r="27" spans="1:12" x14ac:dyDescent="0.25">
      <c r="F27" s="54">
        <f t="shared" ref="F27:F31" si="0">I27</f>
        <v>200</v>
      </c>
      <c r="G27" s="95">
        <f t="shared" ref="G27:G31" si="1">IF($B$26,J27," ")</f>
        <v>210</v>
      </c>
      <c r="I27">
        <v>200</v>
      </c>
      <c r="J27">
        <v>210</v>
      </c>
    </row>
    <row r="28" spans="1:12" x14ac:dyDescent="0.25">
      <c r="F28" s="54">
        <f t="shared" si="0"/>
        <v>300</v>
      </c>
      <c r="G28" s="95">
        <f t="shared" si="1"/>
        <v>340</v>
      </c>
      <c r="I28">
        <v>300</v>
      </c>
      <c r="J28">
        <v>340</v>
      </c>
    </row>
    <row r="29" spans="1:12" x14ac:dyDescent="0.25">
      <c r="F29" s="54">
        <f t="shared" si="0"/>
        <v>100</v>
      </c>
      <c r="G29" s="95">
        <f t="shared" si="1"/>
        <v>120</v>
      </c>
      <c r="I29">
        <v>100</v>
      </c>
      <c r="J29">
        <v>120</v>
      </c>
    </row>
    <row r="30" spans="1:12" x14ac:dyDescent="0.25">
      <c r="F30" s="54">
        <f t="shared" si="0"/>
        <v>400</v>
      </c>
      <c r="G30" s="95">
        <f t="shared" si="1"/>
        <v>380</v>
      </c>
      <c r="I30">
        <v>400</v>
      </c>
      <c r="J30">
        <v>380</v>
      </c>
    </row>
    <row r="31" spans="1:12" x14ac:dyDescent="0.25">
      <c r="F31" s="54">
        <f t="shared" si="0"/>
        <v>800</v>
      </c>
      <c r="G31" s="95">
        <f t="shared" si="1"/>
        <v>780</v>
      </c>
      <c r="I31">
        <v>800</v>
      </c>
      <c r="J31">
        <v>780</v>
      </c>
    </row>
    <row r="34" spans="1:12" ht="17.25" x14ac:dyDescent="0.3">
      <c r="A34" s="8" t="s">
        <v>125</v>
      </c>
      <c r="B34" s="7"/>
      <c r="C34" s="7"/>
      <c r="D34" s="7"/>
      <c r="E34" s="7"/>
      <c r="F34" s="7"/>
      <c r="G34" s="5"/>
      <c r="H34" s="5"/>
      <c r="I34" s="5"/>
      <c r="J34" s="5"/>
      <c r="K34" s="5"/>
      <c r="L34" s="5"/>
    </row>
    <row r="37" spans="1:12" x14ac:dyDescent="0.25">
      <c r="F37" s="25" t="s">
        <v>126</v>
      </c>
      <c r="I37" s="25" t="s">
        <v>127</v>
      </c>
    </row>
    <row r="38" spans="1:12" x14ac:dyDescent="0.25">
      <c r="F38" s="15"/>
      <c r="I38" t="s">
        <v>111</v>
      </c>
    </row>
    <row r="39" spans="1:12" x14ac:dyDescent="0.25">
      <c r="B39" s="13" t="s">
        <v>109</v>
      </c>
      <c r="I39" t="s">
        <v>112</v>
      </c>
    </row>
    <row r="40" spans="1:12" x14ac:dyDescent="0.25">
      <c r="B40" s="51"/>
      <c r="I40" t="s">
        <v>113</v>
      </c>
    </row>
    <row r="41" spans="1:12" x14ac:dyDescent="0.25">
      <c r="I41" t="s">
        <v>114</v>
      </c>
    </row>
    <row r="42" spans="1:12" x14ac:dyDescent="0.25">
      <c r="I42" t="s">
        <v>86</v>
      </c>
    </row>
    <row r="43" spans="1:12" x14ac:dyDescent="0.25">
      <c r="I43" t="s">
        <v>115</v>
      </c>
    </row>
    <row r="44" spans="1:12" x14ac:dyDescent="0.25">
      <c r="I44" t="s">
        <v>116</v>
      </c>
    </row>
    <row r="45" spans="1:12" x14ac:dyDescent="0.25">
      <c r="I45" t="s">
        <v>117</v>
      </c>
    </row>
    <row r="46" spans="1:12" x14ac:dyDescent="0.25">
      <c r="I46" t="s">
        <v>118</v>
      </c>
    </row>
    <row r="47" spans="1:12" x14ac:dyDescent="0.25">
      <c r="I47" t="s">
        <v>119</v>
      </c>
    </row>
    <row r="48" spans="1:12" x14ac:dyDescent="0.25">
      <c r="I48" t="s">
        <v>120</v>
      </c>
    </row>
    <row r="49" spans="1:12" x14ac:dyDescent="0.25">
      <c r="I49" t="s">
        <v>121</v>
      </c>
    </row>
    <row r="51" spans="1:12" ht="17.25" x14ac:dyDescent="0.3">
      <c r="A51" s="8" t="s">
        <v>128</v>
      </c>
      <c r="B51" s="7"/>
      <c r="C51" s="7"/>
      <c r="D51" s="7"/>
      <c r="E51" s="7"/>
      <c r="F51" s="7"/>
      <c r="G51" s="5"/>
      <c r="H51" s="5"/>
      <c r="I51" s="5"/>
      <c r="J51" s="5"/>
      <c r="K51" s="5"/>
      <c r="L51" s="5"/>
    </row>
    <row r="54" spans="1:12" x14ac:dyDescent="0.25">
      <c r="F54" s="96" t="str">
        <f>"Revenue for "&amp;INDEX(I55:I66,B61)</f>
        <v>Revenue for May</v>
      </c>
      <c r="G54" s="5"/>
      <c r="I54" s="25" t="s">
        <v>127</v>
      </c>
      <c r="J54" s="55" t="s">
        <v>42</v>
      </c>
    </row>
    <row r="55" spans="1:12" x14ac:dyDescent="0.25">
      <c r="F55" s="56">
        <f>INDEX(J55:J66,B61)</f>
        <v>800</v>
      </c>
      <c r="I55" t="s">
        <v>111</v>
      </c>
      <c r="J55">
        <v>200</v>
      </c>
    </row>
    <row r="56" spans="1:12" x14ac:dyDescent="0.25">
      <c r="I56" t="s">
        <v>112</v>
      </c>
      <c r="J56">
        <v>300</v>
      </c>
    </row>
    <row r="57" spans="1:12" x14ac:dyDescent="0.25">
      <c r="I57" t="s">
        <v>113</v>
      </c>
      <c r="J57">
        <v>100</v>
      </c>
    </row>
    <row r="58" spans="1:12" x14ac:dyDescent="0.25">
      <c r="I58" t="s">
        <v>114</v>
      </c>
      <c r="J58">
        <v>400</v>
      </c>
    </row>
    <row r="59" spans="1:12" x14ac:dyDescent="0.25">
      <c r="I59" t="s">
        <v>86</v>
      </c>
      <c r="J59">
        <v>800</v>
      </c>
    </row>
    <row r="60" spans="1:12" x14ac:dyDescent="0.25">
      <c r="B60" s="13" t="s">
        <v>109</v>
      </c>
      <c r="I60" t="s">
        <v>115</v>
      </c>
      <c r="J60">
        <v>900</v>
      </c>
    </row>
    <row r="61" spans="1:12" x14ac:dyDescent="0.25">
      <c r="B61" s="51">
        <v>5</v>
      </c>
      <c r="I61" t="s">
        <v>116</v>
      </c>
      <c r="J61">
        <v>920</v>
      </c>
    </row>
    <row r="62" spans="1:12" x14ac:dyDescent="0.25">
      <c r="I62" t="s">
        <v>117</v>
      </c>
      <c r="J62">
        <v>930</v>
      </c>
    </row>
    <row r="63" spans="1:12" x14ac:dyDescent="0.25">
      <c r="I63" t="s">
        <v>118</v>
      </c>
      <c r="J63">
        <v>1000</v>
      </c>
    </row>
    <row r="64" spans="1:12" x14ac:dyDescent="0.25">
      <c r="I64" t="s">
        <v>119</v>
      </c>
      <c r="J64">
        <v>1100</v>
      </c>
    </row>
    <row r="65" spans="1:12" x14ac:dyDescent="0.25">
      <c r="I65" t="s">
        <v>120</v>
      </c>
      <c r="J65">
        <v>1200</v>
      </c>
    </row>
    <row r="66" spans="1:12" x14ac:dyDescent="0.25">
      <c r="I66" t="s">
        <v>121</v>
      </c>
      <c r="J66">
        <v>1290</v>
      </c>
    </row>
    <row r="69" spans="1:12" ht="17.25" x14ac:dyDescent="0.3">
      <c r="A69" s="8" t="s">
        <v>129</v>
      </c>
      <c r="B69" s="7"/>
      <c r="C69" s="7"/>
      <c r="D69" s="7"/>
      <c r="E69" s="7"/>
      <c r="F69" s="7"/>
      <c r="G69" s="5"/>
      <c r="H69" s="5"/>
      <c r="I69" s="5"/>
      <c r="J69" s="5"/>
      <c r="K69" s="5"/>
      <c r="L69" s="5"/>
    </row>
    <row r="72" spans="1:12" x14ac:dyDescent="0.25">
      <c r="F72" s="25" t="s">
        <v>123</v>
      </c>
      <c r="I72" s="25" t="s">
        <v>124</v>
      </c>
      <c r="J72" s="5"/>
      <c r="K72" s="5"/>
    </row>
    <row r="73" spans="1:12" x14ac:dyDescent="0.25">
      <c r="F73" s="52" t="s">
        <v>44</v>
      </c>
      <c r="G73" s="52" t="str">
        <f>INDEX($J$73:$K$78,,$B$76)</f>
        <v>Forecast</v>
      </c>
      <c r="I73" s="11" t="s">
        <v>44</v>
      </c>
      <c r="J73" s="11" t="s">
        <v>45</v>
      </c>
      <c r="K73" s="11" t="s">
        <v>130</v>
      </c>
    </row>
    <row r="74" spans="1:12" x14ac:dyDescent="0.25">
      <c r="F74" s="54">
        <f>I74</f>
        <v>200</v>
      </c>
      <c r="G74" s="57">
        <f t="shared" ref="G74:G78" si="2">INDEX($J$73:$K$78,,$B$76)</f>
        <v>200</v>
      </c>
      <c r="I74">
        <v>200</v>
      </c>
      <c r="J74">
        <v>210</v>
      </c>
      <c r="K74">
        <v>200</v>
      </c>
    </row>
    <row r="75" spans="1:12" x14ac:dyDescent="0.25">
      <c r="B75" s="13" t="s">
        <v>109</v>
      </c>
      <c r="F75" s="54">
        <f>I75</f>
        <v>300</v>
      </c>
      <c r="G75" s="57">
        <f t="shared" si="2"/>
        <v>310</v>
      </c>
      <c r="I75">
        <v>300</v>
      </c>
      <c r="J75">
        <v>340</v>
      </c>
      <c r="K75">
        <v>310</v>
      </c>
    </row>
    <row r="76" spans="1:12" x14ac:dyDescent="0.25">
      <c r="B76" s="51">
        <v>2</v>
      </c>
      <c r="F76" s="54">
        <f>I76</f>
        <v>100</v>
      </c>
      <c r="G76" s="57">
        <f t="shared" si="2"/>
        <v>130</v>
      </c>
      <c r="I76">
        <v>100</v>
      </c>
      <c r="J76">
        <v>120</v>
      </c>
      <c r="K76">
        <v>130</v>
      </c>
    </row>
    <row r="77" spans="1:12" x14ac:dyDescent="0.25">
      <c r="F77" s="54">
        <f>I77</f>
        <v>400</v>
      </c>
      <c r="G77" s="57">
        <f t="shared" si="2"/>
        <v>410</v>
      </c>
      <c r="I77">
        <v>400</v>
      </c>
      <c r="J77">
        <v>380</v>
      </c>
      <c r="K77">
        <v>410</v>
      </c>
    </row>
    <row r="78" spans="1:12" x14ac:dyDescent="0.25">
      <c r="F78" s="54">
        <f>I78</f>
        <v>800</v>
      </c>
      <c r="G78" s="57">
        <f t="shared" si="2"/>
        <v>810</v>
      </c>
      <c r="I78">
        <v>800</v>
      </c>
      <c r="J78">
        <v>780</v>
      </c>
      <c r="K78">
        <v>810</v>
      </c>
    </row>
    <row r="81" spans="1:12" ht="17.25" x14ac:dyDescent="0.3">
      <c r="A81" s="8" t="s">
        <v>131</v>
      </c>
      <c r="B81" s="7"/>
      <c r="C81" s="7"/>
      <c r="D81" s="7"/>
      <c r="E81" s="7"/>
      <c r="F81" s="7"/>
      <c r="G81" s="5"/>
      <c r="H81" s="5"/>
      <c r="I81" s="5"/>
      <c r="J81" s="5"/>
      <c r="K81" s="5"/>
      <c r="L81" s="5"/>
    </row>
    <row r="84" spans="1:12" x14ac:dyDescent="0.25">
      <c r="F84" s="25" t="s">
        <v>123</v>
      </c>
      <c r="I84" s="25" t="s">
        <v>127</v>
      </c>
      <c r="J84" s="55" t="s">
        <v>42</v>
      </c>
    </row>
    <row r="85" spans="1:12" x14ac:dyDescent="0.25">
      <c r="B85" s="13" t="s">
        <v>109</v>
      </c>
      <c r="E85" s="52" t="s">
        <v>191</v>
      </c>
      <c r="F85" s="52" t="s">
        <v>44</v>
      </c>
      <c r="I85" t="s">
        <v>111</v>
      </c>
      <c r="J85">
        <v>200</v>
      </c>
    </row>
    <row r="86" spans="1:12" x14ac:dyDescent="0.25">
      <c r="B86" s="51">
        <v>1</v>
      </c>
      <c r="E86" s="58" t="str">
        <f>IFERROR(INDEX(I85:$I$96,$B$86)," ")</f>
        <v>January</v>
      </c>
      <c r="F86" s="59">
        <f>IFERROR(INDEX(J85:$J$96,$B$86)," ")</f>
        <v>200</v>
      </c>
      <c r="I86" t="s">
        <v>112</v>
      </c>
      <c r="J86">
        <v>300</v>
      </c>
    </row>
    <row r="87" spans="1:12" x14ac:dyDescent="0.25">
      <c r="E87" s="58" t="str">
        <f>IFERROR(INDEX(I86:$I$96,$B$86)," ")</f>
        <v>February</v>
      </c>
      <c r="F87" s="59">
        <f>IFERROR(INDEX(J86:$J$96,$B$86)," ")</f>
        <v>300</v>
      </c>
      <c r="I87" t="s">
        <v>113</v>
      </c>
      <c r="J87">
        <v>100</v>
      </c>
    </row>
    <row r="88" spans="1:12" x14ac:dyDescent="0.25">
      <c r="E88" s="58" t="str">
        <f>IFERROR(INDEX(I87:$I$96,$B$86)," ")</f>
        <v>March</v>
      </c>
      <c r="F88" s="59">
        <f>IFERROR(INDEX(J87:$J$96,$B$86)," ")</f>
        <v>100</v>
      </c>
      <c r="I88" t="s">
        <v>114</v>
      </c>
      <c r="J88">
        <v>400</v>
      </c>
    </row>
    <row r="89" spans="1:12" x14ac:dyDescent="0.25">
      <c r="E89" s="58" t="str">
        <f>IFERROR(INDEX(I88:$I$96,$B$86)," ")</f>
        <v>April</v>
      </c>
      <c r="F89" s="59">
        <f>IFERROR(INDEX(J88:$J$96,$B$86)," ")</f>
        <v>400</v>
      </c>
      <c r="I89" t="s">
        <v>86</v>
      </c>
      <c r="J89">
        <v>800</v>
      </c>
    </row>
    <row r="90" spans="1:12" x14ac:dyDescent="0.25">
      <c r="E90" s="58" t="str">
        <f>IFERROR(INDEX(I89:$I$96,$B$86)," ")</f>
        <v>May</v>
      </c>
      <c r="F90" s="59">
        <f>IFERROR(INDEX(J89:$J$96,$B$86)," ")</f>
        <v>800</v>
      </c>
      <c r="I90" t="s">
        <v>115</v>
      </c>
      <c r="J90">
        <v>900</v>
      </c>
    </row>
    <row r="91" spans="1:12" x14ac:dyDescent="0.25">
      <c r="I91" t="s">
        <v>116</v>
      </c>
      <c r="J91">
        <v>920</v>
      </c>
    </row>
    <row r="92" spans="1:12" x14ac:dyDescent="0.25">
      <c r="I92" t="s">
        <v>117</v>
      </c>
      <c r="J92">
        <v>930</v>
      </c>
    </row>
    <row r="93" spans="1:12" x14ac:dyDescent="0.25">
      <c r="I93" t="s">
        <v>118</v>
      </c>
      <c r="J93">
        <v>1000</v>
      </c>
    </row>
    <row r="94" spans="1:12" x14ac:dyDescent="0.25">
      <c r="I94" t="s">
        <v>119</v>
      </c>
      <c r="J94">
        <v>1100</v>
      </c>
    </row>
    <row r="95" spans="1:12" x14ac:dyDescent="0.25">
      <c r="I95" t="s">
        <v>120</v>
      </c>
      <c r="J95">
        <v>1200</v>
      </c>
    </row>
    <row r="96" spans="1:12" x14ac:dyDescent="0.25">
      <c r="I96" t="s">
        <v>121</v>
      </c>
      <c r="J96">
        <v>1290</v>
      </c>
    </row>
  </sheetData>
  <conditionalFormatting sqref="G26">
    <cfRule type="containsText" dxfId="1" priority="3" operator="containsText" text="Budget">
      <formula>NOT(ISERROR(SEARCH("Budget",G26)))</formula>
    </cfRule>
  </conditionalFormatting>
  <conditionalFormatting sqref="G27:G31">
    <cfRule type="expression" dxfId="0" priority="1">
      <formula>$G$26="Budget"</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1" r:id="rId4" name="Spinner 3">
              <controlPr defaultSize="0" autoPict="0">
                <anchor moveWithCells="1" sizeWithCells="1">
                  <from>
                    <xdr:col>1</xdr:col>
                    <xdr:colOff>142875</xdr:colOff>
                    <xdr:row>35</xdr:row>
                    <xdr:rowOff>104775</xdr:rowOff>
                  </from>
                  <to>
                    <xdr:col>1</xdr:col>
                    <xdr:colOff>647700</xdr:colOff>
                    <xdr:row>37</xdr:row>
                    <xdr:rowOff>85725</xdr:rowOff>
                  </to>
                </anchor>
              </controlPr>
            </control>
          </mc:Choice>
        </mc:AlternateContent>
        <mc:AlternateContent xmlns:mc="http://schemas.openxmlformats.org/markup-compatibility/2006">
          <mc:Choice Requires="x14">
            <control shapeId="17412" r:id="rId5" name="List Box 4">
              <controlPr defaultSize="0" autoLine="0" autoPict="0">
                <anchor moveWithCells="1">
                  <from>
                    <xdr:col>0</xdr:col>
                    <xdr:colOff>361950</xdr:colOff>
                    <xdr:row>51</xdr:row>
                    <xdr:rowOff>47625</xdr:rowOff>
                  </from>
                  <to>
                    <xdr:col>2</xdr:col>
                    <xdr:colOff>57150</xdr:colOff>
                    <xdr:row>58</xdr:row>
                    <xdr:rowOff>114300</xdr:rowOff>
                  </to>
                </anchor>
              </controlPr>
            </control>
          </mc:Choice>
        </mc:AlternateContent>
        <mc:AlternateContent xmlns:mc="http://schemas.openxmlformats.org/markup-compatibility/2006">
          <mc:Choice Requires="x14">
            <control shapeId="17414" r:id="rId6" name="Option Button 6">
              <controlPr defaultSize="0" autoFill="0" autoLine="0" autoPict="0">
                <anchor moveWithCells="1">
                  <from>
                    <xdr:col>1</xdr:col>
                    <xdr:colOff>47625</xdr:colOff>
                    <xdr:row>70</xdr:row>
                    <xdr:rowOff>114300</xdr:rowOff>
                  </from>
                  <to>
                    <xdr:col>2</xdr:col>
                    <xdr:colOff>85725</xdr:colOff>
                    <xdr:row>71</xdr:row>
                    <xdr:rowOff>161925</xdr:rowOff>
                  </to>
                </anchor>
              </controlPr>
            </control>
          </mc:Choice>
        </mc:AlternateContent>
        <mc:AlternateContent xmlns:mc="http://schemas.openxmlformats.org/markup-compatibility/2006">
          <mc:Choice Requires="x14">
            <control shapeId="17415" r:id="rId7" name="Option Button 7">
              <controlPr defaultSize="0" autoFill="0" autoLine="0" autoPict="0">
                <anchor moveWithCells="1">
                  <from>
                    <xdr:col>1</xdr:col>
                    <xdr:colOff>47625</xdr:colOff>
                    <xdr:row>71</xdr:row>
                    <xdr:rowOff>142875</xdr:rowOff>
                  </from>
                  <to>
                    <xdr:col>2</xdr:col>
                    <xdr:colOff>85725</xdr:colOff>
                    <xdr:row>73</xdr:row>
                    <xdr:rowOff>9525</xdr:rowOff>
                  </to>
                </anchor>
              </controlPr>
            </control>
          </mc:Choice>
        </mc:AlternateContent>
        <mc:AlternateContent xmlns:mc="http://schemas.openxmlformats.org/markup-compatibility/2006">
          <mc:Choice Requires="x14">
            <control shapeId="17417" r:id="rId8" name="Drop Down 9">
              <controlPr defaultSize="0" autoLine="0" autoPict="0">
                <anchor moveWithCells="1">
                  <from>
                    <xdr:col>0</xdr:col>
                    <xdr:colOff>590550</xdr:colOff>
                    <xdr:row>5</xdr:row>
                    <xdr:rowOff>9525</xdr:rowOff>
                  </from>
                  <to>
                    <xdr:col>2</xdr:col>
                    <xdr:colOff>542925</xdr:colOff>
                    <xdr:row>6</xdr:row>
                    <xdr:rowOff>66675</xdr:rowOff>
                  </to>
                </anchor>
              </controlPr>
            </control>
          </mc:Choice>
        </mc:AlternateContent>
        <mc:AlternateContent xmlns:mc="http://schemas.openxmlformats.org/markup-compatibility/2006">
          <mc:Choice Requires="x14">
            <control shapeId="17418" r:id="rId9" name="Check Box 10">
              <controlPr defaultSize="0" autoFill="0" autoLine="0" autoPict="0">
                <anchor moveWithCells="1">
                  <from>
                    <xdr:col>1</xdr:col>
                    <xdr:colOff>200025</xdr:colOff>
                    <xdr:row>21</xdr:row>
                    <xdr:rowOff>47625</xdr:rowOff>
                  </from>
                  <to>
                    <xdr:col>3</xdr:col>
                    <xdr:colOff>0</xdr:colOff>
                    <xdr:row>22</xdr:row>
                    <xdr:rowOff>104775</xdr:rowOff>
                  </to>
                </anchor>
              </controlPr>
            </control>
          </mc:Choice>
        </mc:AlternateContent>
        <mc:AlternateContent xmlns:mc="http://schemas.openxmlformats.org/markup-compatibility/2006">
          <mc:Choice Requires="x14">
            <control shapeId="17419" r:id="rId10" name="Scroll Bar 11">
              <controlPr defaultSize="0" autoPict="0">
                <anchor moveWithCells="1">
                  <from>
                    <xdr:col>3</xdr:col>
                    <xdr:colOff>419100</xdr:colOff>
                    <xdr:row>83</xdr:row>
                    <xdr:rowOff>180975</xdr:rowOff>
                  </from>
                  <to>
                    <xdr:col>3</xdr:col>
                    <xdr:colOff>600075</xdr:colOff>
                    <xdr:row>90</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38EC6"/>
  </sheetPr>
  <dimension ref="A1:N71"/>
  <sheetViews>
    <sheetView workbookViewId="0">
      <selection activeCell="G10" sqref="G10"/>
    </sheetView>
  </sheetViews>
  <sheetFormatPr defaultRowHeight="15" x14ac:dyDescent="0.25"/>
  <cols>
    <col min="1" max="1" width="17.28515625" customWidth="1"/>
    <col min="2" max="2" width="17" customWidth="1"/>
    <col min="3" max="3" width="16.28515625" customWidth="1"/>
    <col min="4" max="4" width="4.5703125" customWidth="1"/>
    <col min="5" max="5" width="5" customWidth="1"/>
    <col min="6" max="6" width="15.85546875" customWidth="1"/>
    <col min="7" max="7" width="15" customWidth="1"/>
    <col min="8" max="8" width="7.42578125" customWidth="1"/>
    <col min="9" max="9" width="27.5703125" customWidth="1"/>
    <col min="11" max="11" width="10.5703125" customWidth="1"/>
    <col min="12" max="12" width="15.28515625" customWidth="1"/>
    <col min="13" max="13" width="13.28515625" customWidth="1"/>
    <col min="14" max="14" width="13.7109375" customWidth="1"/>
  </cols>
  <sheetData>
    <row r="1" spans="1:14" ht="17.25" x14ac:dyDescent="0.3">
      <c r="A1" s="8" t="s">
        <v>158</v>
      </c>
      <c r="B1" s="7"/>
      <c r="C1" s="7"/>
      <c r="D1" s="7"/>
      <c r="E1" s="7"/>
      <c r="F1" s="7"/>
      <c r="G1" s="7"/>
      <c r="H1" s="7"/>
      <c r="I1" s="35"/>
    </row>
    <row r="2" spans="1:14" x14ac:dyDescent="0.25">
      <c r="A2" s="2"/>
      <c r="B2" s="2"/>
      <c r="C2" s="2"/>
      <c r="D2" s="2"/>
      <c r="I2" s="35"/>
    </row>
    <row r="3" spans="1:14" x14ac:dyDescent="0.25">
      <c r="A3" s="22" t="s">
        <v>164</v>
      </c>
      <c r="B3" s="23" t="s">
        <v>163</v>
      </c>
      <c r="C3" s="24" t="s">
        <v>162</v>
      </c>
      <c r="F3" s="55" t="s">
        <v>173</v>
      </c>
      <c r="K3" s="86" t="s">
        <v>194</v>
      </c>
      <c r="L3" s="86" t="s">
        <v>192</v>
      </c>
      <c r="M3" s="86" t="s">
        <v>193</v>
      </c>
      <c r="N3" s="86" t="s">
        <v>195</v>
      </c>
    </row>
    <row r="4" spans="1:14" x14ac:dyDescent="0.25">
      <c r="A4" s="1" t="s">
        <v>0</v>
      </c>
      <c r="B4" s="2" t="s">
        <v>1</v>
      </c>
      <c r="C4" s="3" t="s">
        <v>2</v>
      </c>
      <c r="K4">
        <v>3</v>
      </c>
      <c r="L4" s="97" t="s">
        <v>164</v>
      </c>
      <c r="M4">
        <v>10</v>
      </c>
      <c r="N4" s="87" t="str">
        <f>INDEX(A4:$C$18,,$K$4)</f>
        <v>Commuta</v>
      </c>
    </row>
    <row r="5" spans="1:14" x14ac:dyDescent="0.25">
      <c r="A5" s="1" t="s">
        <v>3</v>
      </c>
      <c r="B5" s="2" t="s">
        <v>4</v>
      </c>
      <c r="C5" s="3" t="s">
        <v>5</v>
      </c>
      <c r="F5" s="55" t="s">
        <v>196</v>
      </c>
      <c r="L5" s="98" t="s">
        <v>163</v>
      </c>
      <c r="N5" s="87" t="str">
        <f>INDEX(A5:$C$18,,$K$4)</f>
        <v>Infic</v>
      </c>
    </row>
    <row r="6" spans="1:14" x14ac:dyDescent="0.25">
      <c r="A6" s="1" t="s">
        <v>6</v>
      </c>
      <c r="B6" s="2" t="s">
        <v>7</v>
      </c>
      <c r="C6" s="3" t="s">
        <v>8</v>
      </c>
      <c r="L6" s="99" t="s">
        <v>162</v>
      </c>
      <c r="N6" s="87" t="str">
        <f>INDEX(A6:$C$18,,$K$4)</f>
        <v>Accord</v>
      </c>
    </row>
    <row r="7" spans="1:14" x14ac:dyDescent="0.25">
      <c r="A7" s="1" t="s">
        <v>9</v>
      </c>
      <c r="B7" s="2" t="s">
        <v>10</v>
      </c>
      <c r="C7" s="3" t="s">
        <v>11</v>
      </c>
      <c r="F7" s="55" t="s">
        <v>42</v>
      </c>
      <c r="G7" s="84"/>
      <c r="N7" s="87" t="str">
        <f>INDEX(A7:$C$18,,$K$4)</f>
        <v>Misty Wash</v>
      </c>
    </row>
    <row r="8" spans="1:14" x14ac:dyDescent="0.25">
      <c r="A8" s="1" t="s">
        <v>12</v>
      </c>
      <c r="B8" s="2" t="s">
        <v>13</v>
      </c>
      <c r="C8" s="3" t="s">
        <v>14</v>
      </c>
      <c r="H8" s="101" t="s">
        <v>198</v>
      </c>
      <c r="I8">
        <f>INDEX(B32:B71,MATCH(INDEX(N4:N18,M4),A32:A71,0))</f>
        <v>13307</v>
      </c>
      <c r="N8" s="87" t="str">
        <f>INDEX(A8:$C$18,,$K$4)</f>
        <v>Twenty20</v>
      </c>
    </row>
    <row r="9" spans="1:14" x14ac:dyDescent="0.25">
      <c r="A9" s="1" t="s">
        <v>15</v>
      </c>
      <c r="B9" s="2" t="s">
        <v>16</v>
      </c>
      <c r="C9" s="3" t="s">
        <v>17</v>
      </c>
      <c r="G9" s="100">
        <v>11182</v>
      </c>
      <c r="N9" s="87" t="str">
        <f>INDEX(A9:$C$18,,$K$4)</f>
        <v>Tanox</v>
      </c>
    </row>
    <row r="10" spans="1:14" x14ac:dyDescent="0.25">
      <c r="A10" s="1" t="s">
        <v>18</v>
      </c>
      <c r="B10" s="2" t="s">
        <v>19</v>
      </c>
      <c r="C10" s="3" t="s">
        <v>20</v>
      </c>
      <c r="F10" s="101" t="s">
        <v>197</v>
      </c>
      <c r="G10">
        <f>VLOOKUP(INDEX(N4:N18,M4),$A$32:$B$71,2,FALSE)</f>
        <v>13307</v>
      </c>
      <c r="N10" s="87" t="str">
        <f>INDEX(A10:$C$18,,$K$4)</f>
        <v>Minor Liar</v>
      </c>
    </row>
    <row r="11" spans="1:14" x14ac:dyDescent="0.25">
      <c r="A11" s="1" t="s">
        <v>21</v>
      </c>
      <c r="B11" s="2" t="s">
        <v>22</v>
      </c>
      <c r="C11" s="3" t="s">
        <v>23</v>
      </c>
      <c r="N11" s="87" t="str">
        <f>INDEX(A11:$C$18,,$K$4)</f>
        <v>Mosquit</v>
      </c>
    </row>
    <row r="12" spans="1:14" x14ac:dyDescent="0.25">
      <c r="A12" s="1" t="s">
        <v>24</v>
      </c>
      <c r="B12" s="2" t="s">
        <v>25</v>
      </c>
      <c r="C12" s="3" t="s">
        <v>26</v>
      </c>
      <c r="G12">
        <f>INDEX(B32:B71,MATCH(INDEX(N4:N16,M4),A32:A71,0))</f>
        <v>13307</v>
      </c>
      <c r="I12" s="87"/>
      <c r="N12" s="87" t="str">
        <f>INDEX(A12:$C$18,,$K$4)</f>
        <v>Atmos</v>
      </c>
    </row>
    <row r="13" spans="1:14" x14ac:dyDescent="0.25">
      <c r="A13" s="1" t="s">
        <v>27</v>
      </c>
      <c r="B13" s="2" t="s">
        <v>28</v>
      </c>
      <c r="C13" s="3" t="s">
        <v>29</v>
      </c>
      <c r="N13" s="87" t="str">
        <f>INDEX(A13:$C$18,,$K$4)</f>
        <v>Scrap</v>
      </c>
    </row>
    <row r="14" spans="1:14" x14ac:dyDescent="0.25">
      <c r="A14" s="1" t="s">
        <v>30</v>
      </c>
      <c r="B14" s="2" t="s">
        <v>31</v>
      </c>
      <c r="C14" s="3" t="s">
        <v>32</v>
      </c>
      <c r="F14" t="s">
        <v>236</v>
      </c>
      <c r="G14" t="str">
        <f>INDEX(N4:N16,M4)</f>
        <v>Scrap</v>
      </c>
      <c r="N14" s="87" t="str">
        <f>INDEX(A14:$C$18,,$K$4)</f>
        <v>Motocyco</v>
      </c>
    </row>
    <row r="15" spans="1:14" ht="60" x14ac:dyDescent="0.25">
      <c r="A15" s="1" t="s">
        <v>33</v>
      </c>
      <c r="B15" s="2" t="s">
        <v>34</v>
      </c>
      <c r="C15" s="3" t="s">
        <v>35</v>
      </c>
      <c r="F15" s="117" t="s">
        <v>237</v>
      </c>
      <c r="I15" t="s">
        <v>235</v>
      </c>
      <c r="N15" s="87" t="str">
        <f>INDEX(A15:$C$18,,$K$4)</f>
        <v>Amplefio</v>
      </c>
    </row>
    <row r="16" spans="1:14" x14ac:dyDescent="0.25">
      <c r="A16" s="1" t="s">
        <v>36</v>
      </c>
      <c r="B16" s="2"/>
      <c r="C16" s="3" t="s">
        <v>38</v>
      </c>
      <c r="I16" t="s">
        <v>234</v>
      </c>
      <c r="N16" s="87" t="str">
        <f>INDEX(A16:$C$18,,$K$4)</f>
        <v>Strex</v>
      </c>
    </row>
    <row r="17" spans="1:14" x14ac:dyDescent="0.25">
      <c r="A17" s="1" t="s">
        <v>39</v>
      </c>
      <c r="B17" s="2"/>
      <c r="C17" s="3"/>
      <c r="N17" s="87">
        <f>INDEX(A17:$C$18,,$K$4)</f>
        <v>0</v>
      </c>
    </row>
    <row r="18" spans="1:14" x14ac:dyDescent="0.25">
      <c r="A18" s="4" t="s">
        <v>40</v>
      </c>
      <c r="B18" s="5"/>
      <c r="C18" s="6"/>
      <c r="F18" t="s">
        <v>198</v>
      </c>
      <c r="G18">
        <f>INDEX(B32:B71,MATCH(INDEX(N4:N16,M4),A32:A71,0))</f>
        <v>13307</v>
      </c>
      <c r="N18" s="87">
        <f>INDEX(A18:$C$18,,$K$4)</f>
        <v>0</v>
      </c>
    </row>
    <row r="19" spans="1:14" x14ac:dyDescent="0.25">
      <c r="F19" t="s">
        <v>238</v>
      </c>
      <c r="G19">
        <f>VLOOKUP(INDEX(N4:N16,M4),$A$31:$B$71,2,0)</f>
        <v>13307</v>
      </c>
      <c r="N19" s="87"/>
    </row>
    <row r="20" spans="1:14" x14ac:dyDescent="0.25">
      <c r="N20" s="87"/>
    </row>
    <row r="30" spans="1:14" ht="26.25" customHeight="1" x14ac:dyDescent="0.25"/>
    <row r="31" spans="1:14" x14ac:dyDescent="0.25">
      <c r="A31" s="12" t="s">
        <v>171</v>
      </c>
      <c r="B31" s="85" t="s">
        <v>42</v>
      </c>
      <c r="C31" s="17"/>
    </row>
    <row r="32" spans="1:14" x14ac:dyDescent="0.25">
      <c r="A32" s="2" t="s">
        <v>0</v>
      </c>
      <c r="B32" s="84">
        <v>14432</v>
      </c>
      <c r="C32" s="17"/>
    </row>
    <row r="33" spans="1:3" x14ac:dyDescent="0.25">
      <c r="A33" s="2" t="s">
        <v>3</v>
      </c>
      <c r="B33" s="84">
        <v>17990</v>
      </c>
      <c r="C33" s="17"/>
    </row>
    <row r="34" spans="1:3" x14ac:dyDescent="0.25">
      <c r="A34" s="2" t="s">
        <v>6</v>
      </c>
      <c r="B34" s="84">
        <v>15117</v>
      </c>
      <c r="C34" s="17"/>
    </row>
    <row r="35" spans="1:3" x14ac:dyDescent="0.25">
      <c r="A35" s="2" t="s">
        <v>9</v>
      </c>
      <c r="B35" s="84">
        <v>11154</v>
      </c>
      <c r="C35" s="17"/>
    </row>
    <row r="36" spans="1:3" x14ac:dyDescent="0.25">
      <c r="A36" t="s">
        <v>12</v>
      </c>
      <c r="B36" s="84">
        <v>11022</v>
      </c>
      <c r="C36" s="17"/>
    </row>
    <row r="37" spans="1:3" x14ac:dyDescent="0.25">
      <c r="A37" s="2" t="s">
        <v>15</v>
      </c>
      <c r="B37" s="84">
        <v>8905</v>
      </c>
      <c r="C37" s="17"/>
    </row>
    <row r="38" spans="1:3" x14ac:dyDescent="0.25">
      <c r="A38" s="2" t="s">
        <v>18</v>
      </c>
      <c r="B38" s="84">
        <v>16735</v>
      </c>
      <c r="C38" s="17"/>
    </row>
    <row r="39" spans="1:3" x14ac:dyDescent="0.25">
      <c r="A39" s="2" t="s">
        <v>21</v>
      </c>
      <c r="B39" s="84">
        <v>3635</v>
      </c>
      <c r="C39" s="17"/>
    </row>
    <row r="40" spans="1:3" x14ac:dyDescent="0.25">
      <c r="A40" t="s">
        <v>24</v>
      </c>
      <c r="B40" s="84">
        <v>15627</v>
      </c>
      <c r="C40" s="17"/>
    </row>
    <row r="41" spans="1:3" x14ac:dyDescent="0.25">
      <c r="A41" t="s">
        <v>27</v>
      </c>
      <c r="B41" s="84">
        <v>7270</v>
      </c>
      <c r="C41" s="17"/>
    </row>
    <row r="42" spans="1:3" x14ac:dyDescent="0.25">
      <c r="A42" t="s">
        <v>30</v>
      </c>
      <c r="B42" s="84">
        <v>5955</v>
      </c>
      <c r="C42" s="17"/>
    </row>
    <row r="43" spans="1:3" x14ac:dyDescent="0.25">
      <c r="A43" s="2" t="s">
        <v>33</v>
      </c>
      <c r="B43" s="84">
        <v>7666</v>
      </c>
      <c r="C43" s="17"/>
    </row>
    <row r="44" spans="1:3" x14ac:dyDescent="0.25">
      <c r="A44" s="2" t="s">
        <v>36</v>
      </c>
      <c r="B44" s="84">
        <v>10857</v>
      </c>
      <c r="C44" s="17"/>
    </row>
    <row r="45" spans="1:3" x14ac:dyDescent="0.25">
      <c r="A45" s="2" t="s">
        <v>39</v>
      </c>
      <c r="B45" s="84">
        <v>9873</v>
      </c>
      <c r="C45" s="17"/>
    </row>
    <row r="46" spans="1:3" x14ac:dyDescent="0.25">
      <c r="A46" t="s">
        <v>40</v>
      </c>
      <c r="B46" s="17">
        <v>6405</v>
      </c>
    </row>
    <row r="47" spans="1:3" x14ac:dyDescent="0.25">
      <c r="A47" t="s">
        <v>1</v>
      </c>
      <c r="B47" s="17">
        <v>11649</v>
      </c>
    </row>
    <row r="48" spans="1:3" x14ac:dyDescent="0.25">
      <c r="A48" t="s">
        <v>4</v>
      </c>
      <c r="B48" s="17">
        <v>7718</v>
      </c>
    </row>
    <row r="49" spans="1:2" x14ac:dyDescent="0.25">
      <c r="A49" t="s">
        <v>7</v>
      </c>
      <c r="B49" s="17">
        <v>15033</v>
      </c>
    </row>
    <row r="50" spans="1:2" x14ac:dyDescent="0.25">
      <c r="A50" t="s">
        <v>10</v>
      </c>
      <c r="B50" s="17">
        <v>21579</v>
      </c>
    </row>
    <row r="51" spans="1:2" x14ac:dyDescent="0.25">
      <c r="A51" t="s">
        <v>13</v>
      </c>
      <c r="B51" s="17">
        <v>27210.600000000002</v>
      </c>
    </row>
    <row r="52" spans="1:2" x14ac:dyDescent="0.25">
      <c r="A52" t="s">
        <v>16</v>
      </c>
      <c r="B52" s="17">
        <v>18700.5</v>
      </c>
    </row>
    <row r="53" spans="1:2" x14ac:dyDescent="0.25">
      <c r="A53" t="s">
        <v>19</v>
      </c>
      <c r="B53" s="17">
        <v>45315.9</v>
      </c>
    </row>
    <row r="54" spans="1:2" x14ac:dyDescent="0.25">
      <c r="A54" t="s">
        <v>22</v>
      </c>
      <c r="B54" s="17">
        <v>35980</v>
      </c>
    </row>
    <row r="55" spans="1:2" x14ac:dyDescent="0.25">
      <c r="A55" t="s">
        <v>25</v>
      </c>
      <c r="B55" s="17">
        <v>7657</v>
      </c>
    </row>
    <row r="56" spans="1:2" x14ac:dyDescent="0.25">
      <c r="A56" t="s">
        <v>28</v>
      </c>
      <c r="B56" s="17">
        <v>8126</v>
      </c>
    </row>
    <row r="57" spans="1:2" x14ac:dyDescent="0.25">
      <c r="A57" t="s">
        <v>31</v>
      </c>
      <c r="B57" s="17">
        <v>5272</v>
      </c>
    </row>
    <row r="58" spans="1:2" x14ac:dyDescent="0.25">
      <c r="A58" t="s">
        <v>34</v>
      </c>
      <c r="B58" s="17">
        <v>6375</v>
      </c>
    </row>
    <row r="59" spans="1:2" x14ac:dyDescent="0.25">
      <c r="A59" t="s">
        <v>2</v>
      </c>
      <c r="B59" s="17">
        <v>6353</v>
      </c>
    </row>
    <row r="60" spans="1:2" x14ac:dyDescent="0.25">
      <c r="A60" t="s">
        <v>5</v>
      </c>
      <c r="B60" s="17">
        <v>12373</v>
      </c>
    </row>
    <row r="61" spans="1:2" x14ac:dyDescent="0.25">
      <c r="A61" t="s">
        <v>8</v>
      </c>
      <c r="B61" s="17">
        <v>17760</v>
      </c>
    </row>
    <row r="62" spans="1:2" x14ac:dyDescent="0.25">
      <c r="A62" t="s">
        <v>11</v>
      </c>
      <c r="B62" s="17">
        <v>30399.599999999999</v>
      </c>
    </row>
    <row r="63" spans="1:2" x14ac:dyDescent="0.25">
      <c r="A63" t="s">
        <v>14</v>
      </c>
      <c r="B63" s="17">
        <v>20400</v>
      </c>
    </row>
    <row r="64" spans="1:2" x14ac:dyDescent="0.25">
      <c r="A64" t="s">
        <v>17</v>
      </c>
      <c r="B64" s="17">
        <v>21088</v>
      </c>
    </row>
    <row r="65" spans="1:2" x14ac:dyDescent="0.25">
      <c r="A65" t="s">
        <v>20</v>
      </c>
      <c r="B65" s="17">
        <v>23736.9</v>
      </c>
    </row>
    <row r="66" spans="1:2" x14ac:dyDescent="0.25">
      <c r="A66" t="s">
        <v>23</v>
      </c>
      <c r="B66" s="17">
        <v>6302</v>
      </c>
    </row>
    <row r="67" spans="1:2" x14ac:dyDescent="0.25">
      <c r="A67" t="s">
        <v>26</v>
      </c>
      <c r="B67" s="17">
        <v>10675</v>
      </c>
    </row>
    <row r="68" spans="1:2" x14ac:dyDescent="0.25">
      <c r="A68" t="s">
        <v>29</v>
      </c>
      <c r="B68" s="17">
        <v>13307</v>
      </c>
    </row>
    <row r="69" spans="1:2" x14ac:dyDescent="0.25">
      <c r="A69" t="s">
        <v>32</v>
      </c>
      <c r="B69" s="17">
        <v>11182</v>
      </c>
    </row>
    <row r="70" spans="1:2" x14ac:dyDescent="0.25">
      <c r="A70" t="s">
        <v>35</v>
      </c>
      <c r="B70" s="17">
        <v>8250</v>
      </c>
    </row>
    <row r="71" spans="1:2" x14ac:dyDescent="0.25">
      <c r="A71" t="s">
        <v>38</v>
      </c>
      <c r="B71" s="17">
        <v>8152</v>
      </c>
    </row>
  </sheetData>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1" r:id="rId4" name="Drop Down 11">
              <controlPr defaultSize="0" autoLine="0" autoPict="0">
                <anchor moveWithCells="1">
                  <from>
                    <xdr:col>17</xdr:col>
                    <xdr:colOff>47625</xdr:colOff>
                    <xdr:row>2</xdr:row>
                    <xdr:rowOff>171450</xdr:rowOff>
                  </from>
                  <to>
                    <xdr:col>18</xdr:col>
                    <xdr:colOff>428625</xdr:colOff>
                    <xdr:row>4</xdr:row>
                    <xdr:rowOff>28575</xdr:rowOff>
                  </to>
                </anchor>
              </controlPr>
            </control>
          </mc:Choice>
        </mc:AlternateContent>
        <mc:AlternateContent xmlns:mc="http://schemas.openxmlformats.org/markup-compatibility/2006">
          <mc:Choice Requires="x14">
            <control shapeId="40972" r:id="rId5" name="Drop Down 12">
              <controlPr defaultSize="0" autoLine="0" autoPict="0">
                <anchor moveWithCells="1">
                  <from>
                    <xdr:col>17</xdr:col>
                    <xdr:colOff>38100</xdr:colOff>
                    <xdr:row>1</xdr:row>
                    <xdr:rowOff>19050</xdr:rowOff>
                  </from>
                  <to>
                    <xdr:col>18</xdr:col>
                    <xdr:colOff>428625</xdr:colOff>
                    <xdr:row>2</xdr:row>
                    <xdr:rowOff>66675</xdr:rowOff>
                  </to>
                </anchor>
              </controlPr>
            </control>
          </mc:Choice>
        </mc:AlternateContent>
        <mc:AlternateContent xmlns:mc="http://schemas.openxmlformats.org/markup-compatibility/2006">
          <mc:Choice Requires="x14">
            <control shapeId="40979" r:id="rId6" name="Drop Down 19">
              <controlPr defaultSize="0" autoLine="0" autoPict="0">
                <anchor moveWithCells="1">
                  <from>
                    <xdr:col>6</xdr:col>
                    <xdr:colOff>38100</xdr:colOff>
                    <xdr:row>2</xdr:row>
                    <xdr:rowOff>28575</xdr:rowOff>
                  </from>
                  <to>
                    <xdr:col>6</xdr:col>
                    <xdr:colOff>990600</xdr:colOff>
                    <xdr:row>3</xdr:row>
                    <xdr:rowOff>38100</xdr:rowOff>
                  </to>
                </anchor>
              </controlPr>
            </control>
          </mc:Choice>
        </mc:AlternateContent>
        <mc:AlternateContent xmlns:mc="http://schemas.openxmlformats.org/markup-compatibility/2006">
          <mc:Choice Requires="x14">
            <control shapeId="40980" r:id="rId7" name="Drop Down 20">
              <controlPr defaultSize="0" autoLine="0" autoPict="0">
                <anchor moveWithCells="1">
                  <from>
                    <xdr:col>6</xdr:col>
                    <xdr:colOff>47625</xdr:colOff>
                    <xdr:row>4</xdr:row>
                    <xdr:rowOff>28575</xdr:rowOff>
                  </from>
                  <to>
                    <xdr:col>7</xdr:col>
                    <xdr:colOff>0</xdr:colOff>
                    <xdr:row>5</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CED3"/>
  </sheetPr>
  <dimension ref="A1:G13"/>
  <sheetViews>
    <sheetView zoomScale="110" zoomScaleNormal="110" workbookViewId="0">
      <selection activeCell="I16" sqref="I16"/>
    </sheetView>
  </sheetViews>
  <sheetFormatPr defaultRowHeight="15" x14ac:dyDescent="0.25"/>
  <cols>
    <col min="1" max="1" width="12.7109375" customWidth="1"/>
  </cols>
  <sheetData>
    <row r="1" spans="1:7" ht="21" x14ac:dyDescent="0.35">
      <c r="A1" s="68" t="s">
        <v>143</v>
      </c>
      <c r="B1" s="5"/>
      <c r="C1" s="5"/>
      <c r="D1" s="5"/>
      <c r="E1" s="5"/>
    </row>
    <row r="2" spans="1:7" x14ac:dyDescent="0.25">
      <c r="A2" s="69"/>
    </row>
    <row r="5" spans="1:7" x14ac:dyDescent="0.25">
      <c r="A5" s="70"/>
      <c r="B5" s="71">
        <v>2014</v>
      </c>
      <c r="C5" s="71">
        <v>2015</v>
      </c>
      <c r="D5" s="71">
        <v>2016</v>
      </c>
      <c r="E5" s="71">
        <v>2017</v>
      </c>
      <c r="F5" s="66" t="s">
        <v>140</v>
      </c>
      <c r="G5" s="66" t="s">
        <v>141</v>
      </c>
    </row>
    <row r="6" spans="1:7" x14ac:dyDescent="0.25">
      <c r="A6" s="70" t="s">
        <v>199</v>
      </c>
      <c r="B6" s="17">
        <v>1600</v>
      </c>
      <c r="C6" s="17">
        <v>1300</v>
      </c>
      <c r="D6" s="17">
        <v>1000</v>
      </c>
      <c r="E6" s="17">
        <v>900</v>
      </c>
      <c r="F6" s="17">
        <f>COUNTA(B6:E6)+1</f>
        <v>5</v>
      </c>
      <c r="G6">
        <f>E6/2</f>
        <v>450</v>
      </c>
    </row>
    <row r="7" spans="1:7" x14ac:dyDescent="0.25">
      <c r="A7" s="70" t="s">
        <v>200</v>
      </c>
      <c r="B7" s="17">
        <v>410</v>
      </c>
      <c r="C7" s="17">
        <v>300</v>
      </c>
      <c r="D7" s="17">
        <v>500</v>
      </c>
      <c r="E7" s="17">
        <v>1000</v>
      </c>
      <c r="F7" s="17">
        <f t="shared" ref="F7:F8" si="0">COUNTA(B7:E7)+1</f>
        <v>5</v>
      </c>
      <c r="G7">
        <f>(E7/2)+E6</f>
        <v>1400</v>
      </c>
    </row>
    <row r="8" spans="1:7" x14ac:dyDescent="0.25">
      <c r="A8" s="9" t="s">
        <v>201</v>
      </c>
      <c r="B8" s="17">
        <v>150</v>
      </c>
      <c r="C8" s="17">
        <v>170</v>
      </c>
      <c r="D8" s="17">
        <v>200</v>
      </c>
      <c r="E8" s="17">
        <v>250</v>
      </c>
      <c r="F8" s="17">
        <f t="shared" si="0"/>
        <v>5</v>
      </c>
      <c r="G8">
        <f>(E8/2)+SUM($E$6:E7)</f>
        <v>2025</v>
      </c>
    </row>
    <row r="9" spans="1:7" x14ac:dyDescent="0.25">
      <c r="A9" s="70" t="s">
        <v>202</v>
      </c>
      <c r="B9" s="72">
        <f>SUM(B6:B8)</f>
        <v>2160</v>
      </c>
      <c r="C9" s="72">
        <f t="shared" ref="C9:E9" si="1">SUM(C6:C8)</f>
        <v>1770</v>
      </c>
      <c r="D9" s="72">
        <f t="shared" si="1"/>
        <v>1700</v>
      </c>
      <c r="E9" s="72">
        <f t="shared" si="1"/>
        <v>2150</v>
      </c>
    </row>
    <row r="10" spans="1:7" x14ac:dyDescent="0.25">
      <c r="B10" s="17"/>
      <c r="C10" s="17"/>
      <c r="D10" s="17"/>
      <c r="E10" s="17"/>
    </row>
    <row r="11" spans="1:7" x14ac:dyDescent="0.25">
      <c r="B11" s="17"/>
      <c r="C11" s="17"/>
      <c r="D11" s="17"/>
      <c r="E11" s="17"/>
    </row>
    <row r="12" spans="1:7" x14ac:dyDescent="0.25">
      <c r="B12" s="17"/>
      <c r="C12" s="17"/>
      <c r="D12" s="17"/>
      <c r="E12" s="17"/>
    </row>
    <row r="13" spans="1:7" x14ac:dyDescent="0.25">
      <c r="B13" s="17"/>
      <c r="C13" s="17"/>
      <c r="D13" s="17"/>
      <c r="E13" s="17"/>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CED3"/>
  </sheetPr>
  <dimension ref="A1:J15"/>
  <sheetViews>
    <sheetView zoomScale="110" zoomScaleNormal="110" workbookViewId="0">
      <selection activeCell="E8" sqref="E8"/>
    </sheetView>
  </sheetViews>
  <sheetFormatPr defaultRowHeight="15" x14ac:dyDescent="0.25"/>
  <cols>
    <col min="1" max="1" width="11.140625" customWidth="1"/>
    <col min="2" max="2" width="15.85546875" customWidth="1"/>
    <col min="4" max="4" width="7.28515625" customWidth="1"/>
  </cols>
  <sheetData>
    <row r="1" spans="1:10" ht="17.25" x14ac:dyDescent="0.3">
      <c r="A1" s="7"/>
      <c r="B1" s="5"/>
      <c r="C1" s="5"/>
      <c r="D1" s="5"/>
      <c r="E1" s="5"/>
      <c r="F1" s="5"/>
      <c r="G1" s="5"/>
      <c r="H1" s="5"/>
      <c r="I1" s="5"/>
      <c r="J1" s="5"/>
    </row>
    <row r="3" spans="1:10" x14ac:dyDescent="0.25">
      <c r="A3" s="12" t="s">
        <v>166</v>
      </c>
      <c r="B3" s="12" t="s">
        <v>167</v>
      </c>
      <c r="C3" s="14" t="s">
        <v>138</v>
      </c>
      <c r="E3" t="s">
        <v>139</v>
      </c>
    </row>
    <row r="4" spans="1:10" x14ac:dyDescent="0.25">
      <c r="A4" t="s">
        <v>161</v>
      </c>
      <c r="B4" t="s">
        <v>0</v>
      </c>
      <c r="C4" s="64">
        <v>14432</v>
      </c>
      <c r="E4" s="65" t="s">
        <v>140</v>
      </c>
      <c r="F4" s="65" t="s">
        <v>141</v>
      </c>
    </row>
    <row r="5" spans="1:10" x14ac:dyDescent="0.25">
      <c r="B5" t="s">
        <v>3</v>
      </c>
      <c r="C5" s="64">
        <v>17990</v>
      </c>
      <c r="E5" s="66">
        <v>3.5</v>
      </c>
      <c r="F5" s="66">
        <v>0</v>
      </c>
    </row>
    <row r="6" spans="1:10" x14ac:dyDescent="0.25">
      <c r="B6" t="s">
        <v>6</v>
      </c>
      <c r="C6" s="64">
        <v>15117</v>
      </c>
      <c r="E6" s="66">
        <v>6.5</v>
      </c>
      <c r="F6" s="66">
        <v>0</v>
      </c>
    </row>
    <row r="7" spans="1:10" x14ac:dyDescent="0.25">
      <c r="A7" t="s">
        <v>160</v>
      </c>
      <c r="B7" t="s">
        <v>1</v>
      </c>
      <c r="C7" s="64">
        <v>11649</v>
      </c>
    </row>
    <row r="8" spans="1:10" x14ac:dyDescent="0.25">
      <c r="B8" t="s">
        <v>4</v>
      </c>
      <c r="C8" s="64">
        <v>7718</v>
      </c>
      <c r="E8" s="67">
        <f>MAX(C4:C12)</f>
        <v>17990</v>
      </c>
      <c r="F8" t="s">
        <v>142</v>
      </c>
    </row>
    <row r="9" spans="1:10" x14ac:dyDescent="0.25">
      <c r="B9" t="s">
        <v>7</v>
      </c>
      <c r="C9" s="64">
        <v>15033</v>
      </c>
    </row>
    <row r="10" spans="1:10" x14ac:dyDescent="0.25">
      <c r="A10" t="s">
        <v>159</v>
      </c>
      <c r="B10" t="s">
        <v>2</v>
      </c>
      <c r="C10" s="64">
        <v>6353</v>
      </c>
    </row>
    <row r="11" spans="1:10" x14ac:dyDescent="0.25">
      <c r="B11" t="s">
        <v>5</v>
      </c>
      <c r="C11" s="64">
        <v>12373</v>
      </c>
    </row>
    <row r="12" spans="1:10" x14ac:dyDescent="0.25">
      <c r="B12" t="s">
        <v>8</v>
      </c>
      <c r="C12" s="64">
        <v>17760</v>
      </c>
    </row>
    <row r="13" spans="1:10" x14ac:dyDescent="0.25">
      <c r="C13" s="64"/>
    </row>
    <row r="14" spans="1:10" x14ac:dyDescent="0.25">
      <c r="C14" s="64"/>
    </row>
    <row r="15" spans="1:10" x14ac:dyDescent="0.25">
      <c r="C15" s="64"/>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CED3"/>
  </sheetPr>
  <dimension ref="A1:L129"/>
  <sheetViews>
    <sheetView showGridLines="0" topLeftCell="B1" workbookViewId="0">
      <selection activeCell="H4" sqref="H4"/>
    </sheetView>
  </sheetViews>
  <sheetFormatPr defaultRowHeight="15" x14ac:dyDescent="0.25"/>
  <cols>
    <col min="1" max="1" width="10.85546875" customWidth="1"/>
    <col min="2" max="2" width="12.85546875" customWidth="1"/>
    <col min="6" max="6" width="17.28515625" customWidth="1"/>
  </cols>
  <sheetData>
    <row r="1" spans="1:12" x14ac:dyDescent="0.25">
      <c r="A1" s="74" t="s">
        <v>80</v>
      </c>
      <c r="B1" s="74" t="s">
        <v>145</v>
      </c>
      <c r="D1" s="75" t="s">
        <v>146</v>
      </c>
      <c r="E1" s="9" t="s">
        <v>147</v>
      </c>
      <c r="F1" s="9"/>
      <c r="K1" s="11" t="s">
        <v>148</v>
      </c>
      <c r="L1" t="str">
        <f>"Closing Price "&amp;TEXT(F3,"mm/dd/YY")&amp;" - "&amp;TEXT(F4,"mm/dd/YY")</f>
        <v>Closing Price 02/13/16 - 02/27/16</v>
      </c>
    </row>
    <row r="2" spans="1:12" x14ac:dyDescent="0.25">
      <c r="A2" s="37">
        <v>42409</v>
      </c>
      <c r="B2">
        <v>74.44</v>
      </c>
    </row>
    <row r="3" spans="1:12" x14ac:dyDescent="0.25">
      <c r="A3" s="37">
        <v>42410</v>
      </c>
      <c r="B3">
        <v>75.19</v>
      </c>
      <c r="E3" s="11" t="s">
        <v>149</v>
      </c>
      <c r="F3" s="76">
        <v>42413</v>
      </c>
      <c r="G3" t="s">
        <v>203</v>
      </c>
      <c r="H3" s="35" t="e">
        <f>INDEX($A$2:$A$127,MATCH($F$3,$A$2:$A$127,0)):INDEX($A$2:$A$127,MATCH($F$4,$A$2:$A$127,0))</f>
        <v>#VALUE!</v>
      </c>
      <c r="L3" t="str">
        <f>"Closing Price from "&amp;TEXT(F3,"dd/mm/yyyy")&amp;" To"&amp;TEXT(F4,"dd/mm/yyyy")</f>
        <v>Closing Price from 13/02/2016 To27/02/2016</v>
      </c>
    </row>
    <row r="4" spans="1:12" ht="15.75" thickBot="1" x14ac:dyDescent="0.3">
      <c r="A4" s="37">
        <v>42411</v>
      </c>
      <c r="B4">
        <v>76.510000000000005</v>
      </c>
      <c r="E4" s="11" t="s">
        <v>150</v>
      </c>
      <c r="F4" s="77">
        <v>42427</v>
      </c>
      <c r="G4" t="s">
        <v>204</v>
      </c>
      <c r="H4" s="35" t="e">
        <f>INDEX($B$2:$B$127,MATCH($F$3,$A$2:$A$127,0)):INDEX($B$2:$B$127,MATCH($F$4,$A$2:$A$127,0))</f>
        <v>#VALUE!</v>
      </c>
    </row>
    <row r="5" spans="1:12" ht="15.75" thickTop="1" x14ac:dyDescent="0.25">
      <c r="A5" s="37">
        <v>42412</v>
      </c>
      <c r="B5">
        <v>76.23</v>
      </c>
    </row>
    <row r="6" spans="1:12" x14ac:dyDescent="0.25">
      <c r="A6" s="37">
        <v>42413</v>
      </c>
      <c r="B6">
        <v>75.739999999999995</v>
      </c>
    </row>
    <row r="7" spans="1:12" x14ac:dyDescent="0.25">
      <c r="A7" s="37">
        <v>42417</v>
      </c>
      <c r="B7">
        <v>75.599999999999994</v>
      </c>
    </row>
    <row r="8" spans="1:12" x14ac:dyDescent="0.25">
      <c r="A8" s="37">
        <v>42418</v>
      </c>
      <c r="B8">
        <v>76.709999999999994</v>
      </c>
    </row>
    <row r="9" spans="1:12" x14ac:dyDescent="0.25">
      <c r="A9" s="37">
        <v>42419</v>
      </c>
      <c r="B9">
        <v>79.42</v>
      </c>
    </row>
    <row r="10" spans="1:12" x14ac:dyDescent="0.25">
      <c r="A10" s="37">
        <v>42420</v>
      </c>
      <c r="B10">
        <v>79.894999999999996</v>
      </c>
    </row>
    <row r="11" spans="1:12" x14ac:dyDescent="0.25">
      <c r="A11" s="37">
        <v>42423</v>
      </c>
      <c r="B11">
        <v>78.84</v>
      </c>
    </row>
    <row r="12" spans="1:12" x14ac:dyDescent="0.25">
      <c r="A12" s="37">
        <v>42424</v>
      </c>
      <c r="B12">
        <v>78.45</v>
      </c>
    </row>
    <row r="13" spans="1:12" x14ac:dyDescent="0.25">
      <c r="A13" s="37">
        <v>42425</v>
      </c>
      <c r="B13">
        <v>79.56</v>
      </c>
    </row>
    <row r="14" spans="1:12" x14ac:dyDescent="0.25">
      <c r="A14" s="37">
        <v>42426</v>
      </c>
      <c r="B14">
        <v>80.41</v>
      </c>
    </row>
    <row r="15" spans="1:12" x14ac:dyDescent="0.25">
      <c r="A15" s="37">
        <v>42427</v>
      </c>
      <c r="B15">
        <v>78.97</v>
      </c>
    </row>
    <row r="16" spans="1:12" x14ac:dyDescent="0.25">
      <c r="A16" s="37">
        <v>42431</v>
      </c>
      <c r="B16">
        <v>79.75</v>
      </c>
    </row>
    <row r="17" spans="1:2" x14ac:dyDescent="0.25">
      <c r="A17" s="37">
        <v>42432</v>
      </c>
      <c r="B17">
        <v>79.599999999999994</v>
      </c>
    </row>
    <row r="18" spans="1:2" x14ac:dyDescent="0.25">
      <c r="A18" s="37">
        <v>42433</v>
      </c>
      <c r="B18">
        <v>80.894999999999996</v>
      </c>
    </row>
    <row r="19" spans="1:2" x14ac:dyDescent="0.25">
      <c r="A19" s="37">
        <v>42434</v>
      </c>
      <c r="B19">
        <v>81.209999999999994</v>
      </c>
    </row>
    <row r="20" spans="1:2" x14ac:dyDescent="0.25">
      <c r="A20" s="37">
        <v>42435</v>
      </c>
      <c r="B20">
        <v>80.004999999999995</v>
      </c>
    </row>
    <row r="21" spans="1:2" x14ac:dyDescent="0.25">
      <c r="A21" s="37">
        <v>42438</v>
      </c>
      <c r="B21">
        <v>79.44</v>
      </c>
    </row>
    <row r="22" spans="1:2" x14ac:dyDescent="0.25">
      <c r="A22" s="37">
        <v>42439</v>
      </c>
      <c r="B22">
        <v>77.55</v>
      </c>
    </row>
    <row r="23" spans="1:2" x14ac:dyDescent="0.25">
      <c r="A23" s="37">
        <v>42440</v>
      </c>
      <c r="B23">
        <v>77.569999999999993</v>
      </c>
    </row>
    <row r="24" spans="1:2" x14ac:dyDescent="0.25">
      <c r="A24" s="37">
        <v>42441</v>
      </c>
      <c r="B24">
        <v>78.930000000000007</v>
      </c>
    </row>
    <row r="25" spans="1:2" x14ac:dyDescent="0.25">
      <c r="A25" s="37">
        <v>42442</v>
      </c>
      <c r="B25">
        <v>78.05</v>
      </c>
    </row>
    <row r="26" spans="1:2" x14ac:dyDescent="0.25">
      <c r="A26" s="37">
        <v>42445</v>
      </c>
      <c r="B26">
        <v>78.069999999999993</v>
      </c>
    </row>
    <row r="27" spans="1:2" x14ac:dyDescent="0.25">
      <c r="A27" s="37">
        <v>42446</v>
      </c>
      <c r="B27">
        <v>79.364999999999995</v>
      </c>
    </row>
    <row r="28" spans="1:2" x14ac:dyDescent="0.25">
      <c r="A28" s="37">
        <v>42447</v>
      </c>
      <c r="B28">
        <v>80.91</v>
      </c>
    </row>
    <row r="29" spans="1:2" x14ac:dyDescent="0.25">
      <c r="A29" s="37">
        <v>42448</v>
      </c>
      <c r="B29">
        <v>82.75</v>
      </c>
    </row>
    <row r="30" spans="1:2" x14ac:dyDescent="0.25">
      <c r="A30" s="37">
        <v>42449</v>
      </c>
      <c r="B30">
        <v>83.8</v>
      </c>
    </row>
    <row r="31" spans="1:2" x14ac:dyDescent="0.25">
      <c r="A31" s="37">
        <v>42452</v>
      </c>
      <c r="B31">
        <v>84.43</v>
      </c>
    </row>
    <row r="32" spans="1:2" x14ac:dyDescent="0.25">
      <c r="A32" s="37">
        <v>42453</v>
      </c>
      <c r="B32">
        <v>85.31</v>
      </c>
    </row>
    <row r="33" spans="1:2" x14ac:dyDescent="0.25">
      <c r="A33" s="37">
        <v>42454</v>
      </c>
      <c r="B33">
        <v>82.92</v>
      </c>
    </row>
    <row r="34" spans="1:2" x14ac:dyDescent="0.25">
      <c r="A34" s="37">
        <v>42455</v>
      </c>
      <c r="B34">
        <v>83.01</v>
      </c>
    </row>
    <row r="35" spans="1:2" x14ac:dyDescent="0.25">
      <c r="A35" s="37">
        <v>42456</v>
      </c>
      <c r="B35">
        <v>83.3</v>
      </c>
    </row>
    <row r="36" spans="1:2" x14ac:dyDescent="0.25">
      <c r="A36" s="37">
        <v>42459</v>
      </c>
      <c r="B36">
        <v>83.194999999999993</v>
      </c>
    </row>
    <row r="37" spans="1:2" x14ac:dyDescent="0.25">
      <c r="A37" s="37">
        <v>42460</v>
      </c>
      <c r="B37">
        <v>82.215000000000003</v>
      </c>
    </row>
    <row r="38" spans="1:2" x14ac:dyDescent="0.25">
      <c r="A38" s="37">
        <v>42461</v>
      </c>
      <c r="B38">
        <v>81.665000000000006</v>
      </c>
    </row>
    <row r="39" spans="1:2" x14ac:dyDescent="0.25">
      <c r="A39" s="37">
        <v>42462</v>
      </c>
      <c r="B39">
        <v>81.555000000000007</v>
      </c>
    </row>
    <row r="40" spans="1:2" x14ac:dyDescent="0.25">
      <c r="A40" s="37">
        <v>42466</v>
      </c>
      <c r="B40">
        <v>82.44</v>
      </c>
    </row>
    <row r="41" spans="1:2" x14ac:dyDescent="0.25">
      <c r="A41" s="37">
        <v>42467</v>
      </c>
      <c r="B41">
        <v>82.32</v>
      </c>
    </row>
    <row r="42" spans="1:2" x14ac:dyDescent="0.25">
      <c r="A42" s="37">
        <v>42468</v>
      </c>
      <c r="B42">
        <v>82.275000000000006</v>
      </c>
    </row>
    <row r="43" spans="1:2" x14ac:dyDescent="0.25">
      <c r="A43" s="37">
        <v>42469</v>
      </c>
      <c r="B43">
        <v>82.17</v>
      </c>
    </row>
    <row r="44" spans="1:2" x14ac:dyDescent="0.25">
      <c r="A44" s="37">
        <v>42470</v>
      </c>
      <c r="B44">
        <v>82.04</v>
      </c>
    </row>
    <row r="45" spans="1:2" x14ac:dyDescent="0.25">
      <c r="A45" s="37">
        <v>42473</v>
      </c>
      <c r="B45">
        <v>83.01</v>
      </c>
    </row>
    <row r="46" spans="1:2" x14ac:dyDescent="0.25">
      <c r="A46" s="37">
        <v>42474</v>
      </c>
      <c r="B46">
        <v>83.515000000000001</v>
      </c>
    </row>
    <row r="47" spans="1:2" x14ac:dyDescent="0.25">
      <c r="A47" s="37">
        <v>42475</v>
      </c>
      <c r="B47">
        <v>82.704999999999998</v>
      </c>
    </row>
    <row r="48" spans="1:2" x14ac:dyDescent="0.25">
      <c r="A48" s="37">
        <v>42476</v>
      </c>
      <c r="B48">
        <v>82.31</v>
      </c>
    </row>
    <row r="49" spans="1:2" x14ac:dyDescent="0.25">
      <c r="A49" s="37">
        <v>42477</v>
      </c>
      <c r="B49">
        <v>80.775000000000006</v>
      </c>
    </row>
    <row r="50" spans="1:2" x14ac:dyDescent="0.25">
      <c r="A50" s="37">
        <v>42480</v>
      </c>
      <c r="B50">
        <v>83.09</v>
      </c>
    </row>
    <row r="51" spans="1:2" x14ac:dyDescent="0.25">
      <c r="A51" s="37">
        <v>42481</v>
      </c>
      <c r="B51">
        <v>83.62</v>
      </c>
    </row>
    <row r="52" spans="1:2" x14ac:dyDescent="0.25">
      <c r="A52" s="37">
        <v>42482</v>
      </c>
      <c r="B52">
        <v>84.63</v>
      </c>
    </row>
    <row r="53" spans="1:2" x14ac:dyDescent="0.25">
      <c r="A53" s="37">
        <v>42483</v>
      </c>
      <c r="B53">
        <v>82.41</v>
      </c>
    </row>
    <row r="54" spans="1:2" x14ac:dyDescent="0.25">
      <c r="A54" s="37">
        <v>42484</v>
      </c>
      <c r="B54">
        <v>81.53</v>
      </c>
    </row>
    <row r="55" spans="1:2" x14ac:dyDescent="0.25">
      <c r="A55" s="37">
        <v>42487</v>
      </c>
      <c r="B55">
        <v>81.91</v>
      </c>
    </row>
    <row r="56" spans="1:2" x14ac:dyDescent="0.25">
      <c r="A56" s="37">
        <v>42488</v>
      </c>
      <c r="B56">
        <v>80.680000000000007</v>
      </c>
    </row>
    <row r="57" spans="1:2" x14ac:dyDescent="0.25">
      <c r="A57" s="37">
        <v>42489</v>
      </c>
      <c r="B57">
        <v>80.465000000000003</v>
      </c>
    </row>
    <row r="58" spans="1:2" x14ac:dyDescent="0.25">
      <c r="A58" s="37">
        <v>42490</v>
      </c>
      <c r="B58">
        <v>78.77</v>
      </c>
    </row>
    <row r="59" spans="1:2" x14ac:dyDescent="0.25">
      <c r="A59" s="37">
        <v>42491</v>
      </c>
      <c r="B59">
        <v>78.989999999999995</v>
      </c>
    </row>
    <row r="60" spans="1:2" x14ac:dyDescent="0.25">
      <c r="A60" s="37">
        <v>42494</v>
      </c>
      <c r="B60">
        <v>78.81</v>
      </c>
    </row>
    <row r="61" spans="1:2" x14ac:dyDescent="0.25">
      <c r="A61" s="37">
        <v>42495</v>
      </c>
      <c r="B61">
        <v>77.56</v>
      </c>
    </row>
    <row r="62" spans="1:2" x14ac:dyDescent="0.25">
      <c r="A62" s="37">
        <v>42496</v>
      </c>
      <c r="B62">
        <v>78.099999999999994</v>
      </c>
    </row>
    <row r="63" spans="1:2" x14ac:dyDescent="0.25">
      <c r="A63" s="37">
        <v>42497</v>
      </c>
      <c r="B63">
        <v>78.424999999999997</v>
      </c>
    </row>
    <row r="64" spans="1:2" x14ac:dyDescent="0.25">
      <c r="A64" s="37">
        <v>42498</v>
      </c>
      <c r="B64">
        <v>78.510000000000005</v>
      </c>
    </row>
    <row r="65" spans="1:2" x14ac:dyDescent="0.25">
      <c r="A65" s="37">
        <v>42501</v>
      </c>
      <c r="B65">
        <v>78.010000000000005</v>
      </c>
    </row>
    <row r="66" spans="1:2" x14ac:dyDescent="0.25">
      <c r="A66" s="37">
        <v>42502</v>
      </c>
      <c r="B66">
        <v>77.459999999999994</v>
      </c>
    </row>
    <row r="67" spans="1:2" x14ac:dyDescent="0.25">
      <c r="A67" s="37">
        <v>42503</v>
      </c>
      <c r="B67">
        <v>78.44</v>
      </c>
    </row>
    <row r="68" spans="1:2" x14ac:dyDescent="0.25">
      <c r="A68" s="37">
        <v>42504</v>
      </c>
      <c r="B68">
        <v>81.37</v>
      </c>
    </row>
    <row r="69" spans="1:2" x14ac:dyDescent="0.25">
      <c r="A69" s="37">
        <v>42505</v>
      </c>
      <c r="B69">
        <v>80.42</v>
      </c>
    </row>
    <row r="70" spans="1:2" x14ac:dyDescent="0.25">
      <c r="A70" s="37">
        <v>42508</v>
      </c>
      <c r="B70">
        <v>80.88</v>
      </c>
    </row>
    <row r="71" spans="1:2" x14ac:dyDescent="0.25">
      <c r="A71" s="37">
        <v>42509</v>
      </c>
      <c r="B71">
        <v>80.63</v>
      </c>
    </row>
    <row r="72" spans="1:2" x14ac:dyDescent="0.25">
      <c r="A72" s="37">
        <v>42510</v>
      </c>
      <c r="B72">
        <v>80.55</v>
      </c>
    </row>
    <row r="73" spans="1:2" x14ac:dyDescent="0.25">
      <c r="A73" s="37">
        <v>42511</v>
      </c>
      <c r="B73">
        <v>80.48</v>
      </c>
    </row>
    <row r="74" spans="1:2" x14ac:dyDescent="0.25">
      <c r="A74" s="37">
        <v>42512</v>
      </c>
      <c r="B74">
        <v>80.540000000000006</v>
      </c>
    </row>
    <row r="75" spans="1:2" x14ac:dyDescent="0.25">
      <c r="A75" s="37">
        <v>42516</v>
      </c>
      <c r="B75">
        <v>79.334999999999994</v>
      </c>
    </row>
    <row r="76" spans="1:2" x14ac:dyDescent="0.25">
      <c r="A76" s="37">
        <v>42517</v>
      </c>
      <c r="B76">
        <v>80.55</v>
      </c>
    </row>
    <row r="77" spans="1:2" x14ac:dyDescent="0.25">
      <c r="A77" s="37">
        <v>42518</v>
      </c>
      <c r="B77">
        <v>80.144999999999996</v>
      </c>
    </row>
    <row r="78" spans="1:2" x14ac:dyDescent="0.25">
      <c r="A78" s="37">
        <v>42519</v>
      </c>
      <c r="B78">
        <v>79.19</v>
      </c>
    </row>
    <row r="79" spans="1:2" x14ac:dyDescent="0.25">
      <c r="A79" s="37">
        <v>42522</v>
      </c>
      <c r="B79">
        <v>80.290000000000006</v>
      </c>
    </row>
    <row r="80" spans="1:2" x14ac:dyDescent="0.25">
      <c r="A80" s="37">
        <v>42523</v>
      </c>
      <c r="B80">
        <v>80.444999999999993</v>
      </c>
    </row>
    <row r="81" spans="1:2" x14ac:dyDescent="0.25">
      <c r="A81" s="37">
        <v>42524</v>
      </c>
      <c r="B81">
        <v>82.44</v>
      </c>
    </row>
    <row r="82" spans="1:2" x14ac:dyDescent="0.25">
      <c r="A82" s="37">
        <v>42525</v>
      </c>
      <c r="B82">
        <v>82.05</v>
      </c>
    </row>
    <row r="83" spans="1:2" x14ac:dyDescent="0.25">
      <c r="A83" s="37">
        <v>42526</v>
      </c>
      <c r="B83">
        <v>82.14</v>
      </c>
    </row>
    <row r="84" spans="1:2" x14ac:dyDescent="0.25">
      <c r="A84" s="37">
        <v>42529</v>
      </c>
      <c r="B84">
        <v>80.67</v>
      </c>
    </row>
    <row r="85" spans="1:2" x14ac:dyDescent="0.25">
      <c r="A85" s="37">
        <v>42530</v>
      </c>
      <c r="B85">
        <v>80.67</v>
      </c>
    </row>
    <row r="86" spans="1:2" x14ac:dyDescent="0.25">
      <c r="A86" s="37">
        <v>42531</v>
      </c>
      <c r="B86">
        <v>82.16</v>
      </c>
    </row>
    <row r="87" spans="1:2" x14ac:dyDescent="0.25">
      <c r="A87" s="37">
        <v>42532</v>
      </c>
      <c r="B87">
        <v>81.83</v>
      </c>
    </row>
    <row r="88" spans="1:2" x14ac:dyDescent="0.25">
      <c r="A88" s="37">
        <v>42533</v>
      </c>
      <c r="B88">
        <v>81.53</v>
      </c>
    </row>
    <row r="89" spans="1:2" x14ac:dyDescent="0.25">
      <c r="A89" s="37">
        <v>42536</v>
      </c>
      <c r="B89">
        <v>80.709999999999994</v>
      </c>
    </row>
    <row r="90" spans="1:2" x14ac:dyDescent="0.25">
      <c r="A90" s="37">
        <v>42537</v>
      </c>
      <c r="B90">
        <v>81.06</v>
      </c>
    </row>
    <row r="91" spans="1:2" x14ac:dyDescent="0.25">
      <c r="A91" s="37">
        <v>42538</v>
      </c>
      <c r="B91">
        <v>81.790000000000006</v>
      </c>
    </row>
    <row r="92" spans="1:2" x14ac:dyDescent="0.25">
      <c r="A92" s="37">
        <v>42539</v>
      </c>
      <c r="B92">
        <v>82.905000000000001</v>
      </c>
    </row>
    <row r="93" spans="1:2" x14ac:dyDescent="0.25">
      <c r="A93" s="37">
        <v>42540</v>
      </c>
      <c r="B93">
        <v>82.51</v>
      </c>
    </row>
    <row r="94" spans="1:2" x14ac:dyDescent="0.25">
      <c r="A94" s="37">
        <v>42543</v>
      </c>
      <c r="B94">
        <v>84.74</v>
      </c>
    </row>
    <row r="95" spans="1:2" x14ac:dyDescent="0.25">
      <c r="A95" s="37">
        <v>42544</v>
      </c>
      <c r="B95">
        <v>87.88</v>
      </c>
    </row>
    <row r="96" spans="1:2" x14ac:dyDescent="0.25">
      <c r="A96" s="37">
        <v>42545</v>
      </c>
      <c r="B96">
        <v>88.86</v>
      </c>
    </row>
    <row r="97" spans="1:2" x14ac:dyDescent="0.25">
      <c r="A97" s="37">
        <v>42546</v>
      </c>
      <c r="B97">
        <v>87.98</v>
      </c>
    </row>
    <row r="98" spans="1:2" x14ac:dyDescent="0.25">
      <c r="A98" s="37">
        <v>42547</v>
      </c>
      <c r="B98">
        <v>88.01</v>
      </c>
    </row>
    <row r="99" spans="1:2" x14ac:dyDescent="0.25">
      <c r="A99" s="37">
        <v>42550</v>
      </c>
      <c r="B99">
        <v>85.8</v>
      </c>
    </row>
    <row r="100" spans="1:2" x14ac:dyDescent="0.25">
      <c r="A100" s="37">
        <v>42551</v>
      </c>
      <c r="B100">
        <v>85.765000000000001</v>
      </c>
    </row>
    <row r="101" spans="1:2" x14ac:dyDescent="0.25">
      <c r="A101" s="37">
        <v>42552</v>
      </c>
      <c r="B101">
        <v>86.91</v>
      </c>
    </row>
    <row r="102" spans="1:2" x14ac:dyDescent="0.25">
      <c r="A102" s="37">
        <v>42553</v>
      </c>
      <c r="B102">
        <v>87.284999999999997</v>
      </c>
    </row>
    <row r="103" spans="1:2" x14ac:dyDescent="0.25">
      <c r="A103" s="37">
        <v>42557</v>
      </c>
      <c r="B103">
        <v>87.55</v>
      </c>
    </row>
    <row r="104" spans="1:2" x14ac:dyDescent="0.25">
      <c r="A104" s="37">
        <v>42558</v>
      </c>
      <c r="B104">
        <v>87.22</v>
      </c>
    </row>
    <row r="105" spans="1:2" x14ac:dyDescent="0.25">
      <c r="A105" s="37">
        <v>42559</v>
      </c>
      <c r="B105">
        <v>85.65</v>
      </c>
    </row>
    <row r="106" spans="1:2" x14ac:dyDescent="0.25">
      <c r="A106" s="37">
        <v>42560</v>
      </c>
      <c r="B106">
        <v>85.88</v>
      </c>
    </row>
    <row r="107" spans="1:2" x14ac:dyDescent="0.25">
      <c r="A107" s="37">
        <v>42561</v>
      </c>
      <c r="B107">
        <v>87.95</v>
      </c>
    </row>
    <row r="108" spans="1:2" x14ac:dyDescent="0.25">
      <c r="A108" s="37">
        <v>42564</v>
      </c>
      <c r="B108">
        <v>90.1</v>
      </c>
    </row>
    <row r="109" spans="1:2" x14ac:dyDescent="0.25">
      <c r="A109" s="37">
        <v>42565</v>
      </c>
      <c r="B109">
        <v>89.68</v>
      </c>
    </row>
    <row r="110" spans="1:2" x14ac:dyDescent="0.25">
      <c r="A110" s="37">
        <v>42566</v>
      </c>
      <c r="B110">
        <v>89.76</v>
      </c>
    </row>
    <row r="111" spans="1:2" x14ac:dyDescent="0.25">
      <c r="A111" s="37">
        <v>42567</v>
      </c>
      <c r="B111">
        <v>90.85</v>
      </c>
    </row>
    <row r="112" spans="1:2" x14ac:dyDescent="0.25">
      <c r="A112" s="37">
        <v>42568</v>
      </c>
      <c r="B112">
        <v>94.97</v>
      </c>
    </row>
    <row r="113" spans="1:2" x14ac:dyDescent="0.25">
      <c r="A113" s="37">
        <v>42571</v>
      </c>
      <c r="B113">
        <v>97.91</v>
      </c>
    </row>
    <row r="114" spans="1:2" x14ac:dyDescent="0.25">
      <c r="A114" s="37">
        <v>42572</v>
      </c>
      <c r="B114">
        <v>98.39</v>
      </c>
    </row>
    <row r="115" spans="1:2" x14ac:dyDescent="0.25">
      <c r="A115" s="37">
        <v>42573</v>
      </c>
      <c r="B115">
        <v>97.04</v>
      </c>
    </row>
    <row r="116" spans="1:2" x14ac:dyDescent="0.25">
      <c r="A116" s="37">
        <v>42574</v>
      </c>
      <c r="B116">
        <v>95.44</v>
      </c>
    </row>
    <row r="117" spans="1:2" x14ac:dyDescent="0.25">
      <c r="A117" s="37">
        <v>42575</v>
      </c>
      <c r="B117">
        <v>96.95</v>
      </c>
    </row>
    <row r="118" spans="1:2" x14ac:dyDescent="0.25">
      <c r="A118" s="37">
        <v>42578</v>
      </c>
      <c r="B118">
        <v>94.17</v>
      </c>
    </row>
    <row r="119" spans="1:2" x14ac:dyDescent="0.25">
      <c r="A119" s="37">
        <v>42579</v>
      </c>
      <c r="B119">
        <v>95.29</v>
      </c>
    </row>
    <row r="120" spans="1:2" x14ac:dyDescent="0.25">
      <c r="A120" s="37">
        <v>42580</v>
      </c>
      <c r="B120">
        <v>96.99</v>
      </c>
    </row>
    <row r="121" spans="1:2" x14ac:dyDescent="0.25">
      <c r="A121" s="37">
        <v>42581</v>
      </c>
      <c r="B121">
        <v>95.21</v>
      </c>
    </row>
    <row r="122" spans="1:2" x14ac:dyDescent="0.25">
      <c r="A122" s="37">
        <v>42582</v>
      </c>
      <c r="B122">
        <v>94.01</v>
      </c>
    </row>
    <row r="123" spans="1:2" x14ac:dyDescent="0.25">
      <c r="A123" s="37">
        <v>42585</v>
      </c>
      <c r="B123">
        <v>94.14</v>
      </c>
    </row>
    <row r="124" spans="1:2" x14ac:dyDescent="0.25">
      <c r="A124" s="37">
        <v>42586</v>
      </c>
      <c r="B124">
        <v>94.06</v>
      </c>
    </row>
    <row r="125" spans="1:2" x14ac:dyDescent="0.25">
      <c r="A125" s="37">
        <v>42587</v>
      </c>
      <c r="B125">
        <v>96.44</v>
      </c>
    </row>
    <row r="126" spans="1:2" x14ac:dyDescent="0.25">
      <c r="A126" s="37">
        <v>42588</v>
      </c>
      <c r="B126">
        <v>95.12</v>
      </c>
    </row>
    <row r="127" spans="1:2" x14ac:dyDescent="0.25">
      <c r="A127" s="37">
        <v>42589</v>
      </c>
      <c r="B127">
        <v>94.3</v>
      </c>
    </row>
    <row r="128" spans="1:2" x14ac:dyDescent="0.25">
      <c r="A128" s="37"/>
    </row>
    <row r="129" spans="1:1" x14ac:dyDescent="0.25">
      <c r="A129" s="37"/>
    </row>
  </sheetData>
  <dataValidations count="1">
    <dataValidation type="list" allowBlank="1" showInputMessage="1" showErrorMessage="1" sqref="F3:F4">
      <formula1>$A$2:$A$129</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CED3"/>
  </sheetPr>
  <dimension ref="A1:K41"/>
  <sheetViews>
    <sheetView showGridLines="0" workbookViewId="0">
      <selection activeCell="K4" sqref="K4"/>
    </sheetView>
  </sheetViews>
  <sheetFormatPr defaultRowHeight="15" x14ac:dyDescent="0.25"/>
  <cols>
    <col min="5" max="5" width="10.5703125" customWidth="1"/>
    <col min="6" max="6" width="11.28515625" customWidth="1"/>
  </cols>
  <sheetData>
    <row r="1" spans="1:11" x14ac:dyDescent="0.25">
      <c r="A1" s="74" t="s">
        <v>205</v>
      </c>
      <c r="B1" s="74" t="s">
        <v>42</v>
      </c>
    </row>
    <row r="2" spans="1:11" x14ac:dyDescent="0.25">
      <c r="A2" s="78" t="s">
        <v>0</v>
      </c>
      <c r="B2" s="17">
        <v>14432</v>
      </c>
    </row>
    <row r="3" spans="1:11" x14ac:dyDescent="0.25">
      <c r="A3" s="78" t="s">
        <v>3</v>
      </c>
      <c r="B3" s="17">
        <v>17990</v>
      </c>
      <c r="E3" s="11" t="s">
        <v>149</v>
      </c>
      <c r="F3" s="79" t="s">
        <v>0</v>
      </c>
      <c r="J3" t="s">
        <v>171</v>
      </c>
      <c r="K3" t="str">
        <f>INDEX($A$2:$A$41,MATCH($F$3,$A$2:$A$41,0)):INDEX($A$2:$A$41,MATCH($F$4,$A$2:$A$41,0))</f>
        <v>Blend</v>
      </c>
    </row>
    <row r="4" spans="1:11" ht="15.75" thickBot="1" x14ac:dyDescent="0.3">
      <c r="A4" s="78" t="s">
        <v>6</v>
      </c>
      <c r="B4" s="17">
        <v>15117</v>
      </c>
      <c r="E4" s="11" t="s">
        <v>150</v>
      </c>
      <c r="F4" s="80" t="s">
        <v>6</v>
      </c>
      <c r="J4" t="s">
        <v>42</v>
      </c>
      <c r="K4" s="35">
        <f>INDEX($B$2:$B$41,MATCH($F$3,$A$2:$A$41,0)):INDEX($B$2:$B$41,MATCH($F$4,$A$2:$A$41,0))</f>
        <v>15117</v>
      </c>
    </row>
    <row r="5" spans="1:11" ht="15.75" thickTop="1" x14ac:dyDescent="0.25">
      <c r="A5" s="78" t="s">
        <v>9</v>
      </c>
      <c r="B5" s="17">
        <v>11154</v>
      </c>
    </row>
    <row r="6" spans="1:11" x14ac:dyDescent="0.25">
      <c r="A6" s="78" t="s">
        <v>12</v>
      </c>
      <c r="B6" s="17">
        <v>11022</v>
      </c>
    </row>
    <row r="7" spans="1:11" x14ac:dyDescent="0.25">
      <c r="A7" s="78" t="s">
        <v>15</v>
      </c>
      <c r="B7" s="17">
        <v>8905</v>
      </c>
    </row>
    <row r="8" spans="1:11" x14ac:dyDescent="0.25">
      <c r="A8" s="78" t="s">
        <v>18</v>
      </c>
      <c r="B8" s="17">
        <v>16735</v>
      </c>
    </row>
    <row r="9" spans="1:11" x14ac:dyDescent="0.25">
      <c r="A9" s="78" t="s">
        <v>21</v>
      </c>
      <c r="B9" s="17">
        <v>3635</v>
      </c>
    </row>
    <row r="10" spans="1:11" x14ac:dyDescent="0.25">
      <c r="A10" s="78" t="s">
        <v>24</v>
      </c>
      <c r="B10" s="17">
        <v>15627</v>
      </c>
    </row>
    <row r="11" spans="1:11" x14ac:dyDescent="0.25">
      <c r="A11" s="78" t="s">
        <v>27</v>
      </c>
      <c r="B11" s="17">
        <v>7270</v>
      </c>
    </row>
    <row r="12" spans="1:11" x14ac:dyDescent="0.25">
      <c r="A12" t="s">
        <v>30</v>
      </c>
      <c r="B12" s="17">
        <v>5955</v>
      </c>
    </row>
    <row r="13" spans="1:11" x14ac:dyDescent="0.25">
      <c r="A13" s="78" t="s">
        <v>33</v>
      </c>
      <c r="B13" s="17">
        <v>7666</v>
      </c>
    </row>
    <row r="14" spans="1:11" x14ac:dyDescent="0.25">
      <c r="A14" s="78" t="s">
        <v>36</v>
      </c>
      <c r="B14" s="17">
        <v>10857</v>
      </c>
    </row>
    <row r="15" spans="1:11" x14ac:dyDescent="0.25">
      <c r="A15" s="78" t="s">
        <v>39</v>
      </c>
      <c r="B15" s="17">
        <v>9873</v>
      </c>
    </row>
    <row r="16" spans="1:11" x14ac:dyDescent="0.25">
      <c r="A16" s="78" t="s">
        <v>40</v>
      </c>
      <c r="B16" s="17">
        <v>6405</v>
      </c>
    </row>
    <row r="17" spans="1:2" x14ac:dyDescent="0.25">
      <c r="A17" s="2" t="s">
        <v>1</v>
      </c>
      <c r="B17" s="17">
        <v>11649</v>
      </c>
    </row>
    <row r="18" spans="1:2" x14ac:dyDescent="0.25">
      <c r="A18" s="2" t="s">
        <v>4</v>
      </c>
      <c r="B18" s="17">
        <v>7718</v>
      </c>
    </row>
    <row r="19" spans="1:2" x14ac:dyDescent="0.25">
      <c r="A19" s="2" t="s">
        <v>7</v>
      </c>
      <c r="B19" s="17">
        <v>15033</v>
      </c>
    </row>
    <row r="20" spans="1:2" x14ac:dyDescent="0.25">
      <c r="A20" s="2" t="s">
        <v>10</v>
      </c>
      <c r="B20" s="17">
        <v>21579</v>
      </c>
    </row>
    <row r="21" spans="1:2" x14ac:dyDescent="0.25">
      <c r="A21" s="2" t="s">
        <v>13</v>
      </c>
      <c r="B21" s="17">
        <v>27210.600000000002</v>
      </c>
    </row>
    <row r="22" spans="1:2" x14ac:dyDescent="0.25">
      <c r="A22" s="2" t="s">
        <v>16</v>
      </c>
      <c r="B22" s="17">
        <v>18700.5</v>
      </c>
    </row>
    <row r="23" spans="1:2" x14ac:dyDescent="0.25">
      <c r="A23" s="2" t="s">
        <v>19</v>
      </c>
      <c r="B23" s="17">
        <v>45315.9</v>
      </c>
    </row>
    <row r="24" spans="1:2" x14ac:dyDescent="0.25">
      <c r="A24" s="2" t="s">
        <v>22</v>
      </c>
      <c r="B24" s="17">
        <v>35980</v>
      </c>
    </row>
    <row r="25" spans="1:2" x14ac:dyDescent="0.25">
      <c r="A25" s="2" t="s">
        <v>25</v>
      </c>
      <c r="B25" s="17">
        <v>7657</v>
      </c>
    </row>
    <row r="26" spans="1:2" x14ac:dyDescent="0.25">
      <c r="A26" s="2" t="s">
        <v>28</v>
      </c>
      <c r="B26" s="17">
        <v>8126</v>
      </c>
    </row>
    <row r="27" spans="1:2" x14ac:dyDescent="0.25">
      <c r="A27" s="2" t="s">
        <v>31</v>
      </c>
      <c r="B27" s="17">
        <v>5272</v>
      </c>
    </row>
    <row r="28" spans="1:2" x14ac:dyDescent="0.25">
      <c r="A28" s="2" t="s">
        <v>34</v>
      </c>
      <c r="B28" s="17">
        <v>6375</v>
      </c>
    </row>
    <row r="29" spans="1:2" x14ac:dyDescent="0.25">
      <c r="A29" s="78" t="s">
        <v>2</v>
      </c>
      <c r="B29" s="17">
        <v>6353</v>
      </c>
    </row>
    <row r="30" spans="1:2" x14ac:dyDescent="0.25">
      <c r="A30" s="78" t="s">
        <v>5</v>
      </c>
      <c r="B30" s="17">
        <v>12373</v>
      </c>
    </row>
    <row r="31" spans="1:2" x14ac:dyDescent="0.25">
      <c r="A31" s="78" t="s">
        <v>8</v>
      </c>
      <c r="B31" s="17">
        <v>17760</v>
      </c>
    </row>
    <row r="32" spans="1:2" x14ac:dyDescent="0.25">
      <c r="A32" s="78" t="s">
        <v>11</v>
      </c>
      <c r="B32" s="17">
        <v>30399.599999999999</v>
      </c>
    </row>
    <row r="33" spans="1:2" x14ac:dyDescent="0.25">
      <c r="A33" s="78" t="s">
        <v>14</v>
      </c>
      <c r="B33" s="17">
        <v>20400</v>
      </c>
    </row>
    <row r="34" spans="1:2" x14ac:dyDescent="0.25">
      <c r="A34" s="78" t="s">
        <v>17</v>
      </c>
      <c r="B34" s="17">
        <v>21088</v>
      </c>
    </row>
    <row r="35" spans="1:2" x14ac:dyDescent="0.25">
      <c r="A35" t="s">
        <v>20</v>
      </c>
      <c r="B35" s="17">
        <v>23736.9</v>
      </c>
    </row>
    <row r="36" spans="1:2" x14ac:dyDescent="0.25">
      <c r="A36" s="78" t="s">
        <v>23</v>
      </c>
      <c r="B36" s="17">
        <v>6302</v>
      </c>
    </row>
    <row r="37" spans="1:2" x14ac:dyDescent="0.25">
      <c r="A37" s="78" t="s">
        <v>26</v>
      </c>
      <c r="B37" s="17">
        <v>10675</v>
      </c>
    </row>
    <row r="38" spans="1:2" x14ac:dyDescent="0.25">
      <c r="A38" s="78" t="s">
        <v>29</v>
      </c>
      <c r="B38" s="17">
        <v>13307</v>
      </c>
    </row>
    <row r="39" spans="1:2" x14ac:dyDescent="0.25">
      <c r="A39" s="78" t="s">
        <v>32</v>
      </c>
      <c r="B39" s="17">
        <v>11182</v>
      </c>
    </row>
    <row r="40" spans="1:2" x14ac:dyDescent="0.25">
      <c r="A40" s="78" t="s">
        <v>35</v>
      </c>
      <c r="B40" s="17">
        <v>8250</v>
      </c>
    </row>
    <row r="41" spans="1:2" x14ac:dyDescent="0.25">
      <c r="A41" s="78" t="s">
        <v>38</v>
      </c>
      <c r="B41" s="17">
        <v>8152</v>
      </c>
    </row>
  </sheetData>
  <dataValidations count="1">
    <dataValidation type="list" allowBlank="1" showInputMessage="1" showErrorMessage="1" sqref="F3:F4">
      <formula1>$A$2:$A$41</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CED3"/>
  </sheetPr>
  <dimension ref="A4:E17"/>
  <sheetViews>
    <sheetView showGridLines="0" workbookViewId="0">
      <selection activeCell="B4" sqref="B4"/>
    </sheetView>
  </sheetViews>
  <sheetFormatPr defaultRowHeight="15" x14ac:dyDescent="0.25"/>
  <cols>
    <col min="1" max="1" width="11.85546875" style="113" bestFit="1" customWidth="1"/>
    <col min="2" max="2" width="10.42578125" style="113" customWidth="1"/>
    <col min="3" max="3" width="7.42578125" style="113" bestFit="1" customWidth="1"/>
    <col min="4" max="4" width="16.5703125" style="113" bestFit="1" customWidth="1"/>
    <col min="5" max="5" width="21" style="113" bestFit="1" customWidth="1"/>
    <col min="6" max="16384" width="9.140625" style="113"/>
  </cols>
  <sheetData>
    <row r="4" spans="1:5" x14ac:dyDescent="0.25">
      <c r="A4" s="111" t="s">
        <v>211</v>
      </c>
      <c r="B4" s="116">
        <v>500</v>
      </c>
      <c r="C4" s="112"/>
      <c r="D4" s="112"/>
      <c r="E4" s="112"/>
    </row>
    <row r="6" spans="1:5" x14ac:dyDescent="0.25">
      <c r="A6" s="114" t="s">
        <v>212</v>
      </c>
      <c r="B6" s="114" t="s">
        <v>213</v>
      </c>
      <c r="C6" s="114" t="s">
        <v>211</v>
      </c>
      <c r="D6" s="114" t="s">
        <v>214</v>
      </c>
      <c r="E6" s="114" t="s">
        <v>215</v>
      </c>
    </row>
    <row r="7" spans="1:5" ht="16.5" x14ac:dyDescent="0.25">
      <c r="A7" s="115" t="s">
        <v>216</v>
      </c>
      <c r="B7" s="115">
        <v>450</v>
      </c>
      <c r="C7" s="115">
        <f>$B$4</f>
        <v>500</v>
      </c>
      <c r="D7" s="115" t="e">
        <f>IF(B7&gt;=C7,B7,NA())</f>
        <v>#N/A</v>
      </c>
      <c r="E7" s="115">
        <f>IF(C7&gt;B7,B7,NA())</f>
        <v>450</v>
      </c>
    </row>
    <row r="8" spans="1:5" ht="16.5" x14ac:dyDescent="0.25">
      <c r="A8" s="115" t="s">
        <v>217</v>
      </c>
      <c r="B8" s="115">
        <v>350</v>
      </c>
      <c r="C8" s="115">
        <f t="shared" ref="C8:C17" si="0">$B$4</f>
        <v>500</v>
      </c>
      <c r="D8" s="115" t="e">
        <f t="shared" ref="D8:D17" si="1">IF(B8&gt;=C8,B8,NA())</f>
        <v>#N/A</v>
      </c>
      <c r="E8" s="115">
        <f t="shared" ref="E8:E17" si="2">IF(C8&gt;B8,B8,NA())</f>
        <v>350</v>
      </c>
    </row>
    <row r="9" spans="1:5" ht="16.5" x14ac:dyDescent="0.25">
      <c r="A9" s="115" t="s">
        <v>218</v>
      </c>
      <c r="B9" s="115">
        <v>400</v>
      </c>
      <c r="C9" s="115">
        <f t="shared" si="0"/>
        <v>500</v>
      </c>
      <c r="D9" s="115" t="e">
        <f t="shared" si="1"/>
        <v>#N/A</v>
      </c>
      <c r="E9" s="115">
        <f t="shared" si="2"/>
        <v>400</v>
      </c>
    </row>
    <row r="10" spans="1:5" ht="16.5" x14ac:dyDescent="0.25">
      <c r="A10" s="115" t="s">
        <v>219</v>
      </c>
      <c r="B10" s="115">
        <v>250</v>
      </c>
      <c r="C10" s="115">
        <f t="shared" si="0"/>
        <v>500</v>
      </c>
      <c r="D10" s="115" t="e">
        <f t="shared" si="1"/>
        <v>#N/A</v>
      </c>
      <c r="E10" s="115">
        <f t="shared" si="2"/>
        <v>250</v>
      </c>
    </row>
    <row r="11" spans="1:5" ht="16.5" x14ac:dyDescent="0.25">
      <c r="A11" s="115" t="s">
        <v>220</v>
      </c>
      <c r="B11" s="115">
        <v>412</v>
      </c>
      <c r="C11" s="115">
        <f t="shared" si="0"/>
        <v>500</v>
      </c>
      <c r="D11" s="115" t="e">
        <f t="shared" si="1"/>
        <v>#N/A</v>
      </c>
      <c r="E11" s="115">
        <f t="shared" si="2"/>
        <v>412</v>
      </c>
    </row>
    <row r="12" spans="1:5" ht="16.5" x14ac:dyDescent="0.25">
      <c r="A12" s="115" t="s">
        <v>221</v>
      </c>
      <c r="B12" s="115">
        <v>480</v>
      </c>
      <c r="C12" s="115">
        <f t="shared" si="0"/>
        <v>500</v>
      </c>
      <c r="D12" s="115" t="e">
        <f t="shared" si="1"/>
        <v>#N/A</v>
      </c>
      <c r="E12" s="115">
        <f t="shared" si="2"/>
        <v>480</v>
      </c>
    </row>
    <row r="13" spans="1:5" ht="16.5" x14ac:dyDescent="0.25">
      <c r="A13" s="115" t="s">
        <v>222</v>
      </c>
      <c r="B13" s="115">
        <v>350</v>
      </c>
      <c r="C13" s="115">
        <f t="shared" si="0"/>
        <v>500</v>
      </c>
      <c r="D13" s="115" t="e">
        <f t="shared" si="1"/>
        <v>#N/A</v>
      </c>
      <c r="E13" s="115">
        <f t="shared" si="2"/>
        <v>350</v>
      </c>
    </row>
    <row r="14" spans="1:5" ht="16.5" x14ac:dyDescent="0.25">
      <c r="A14" s="115" t="s">
        <v>223</v>
      </c>
      <c r="B14" s="115">
        <v>450</v>
      </c>
      <c r="C14" s="115">
        <f t="shared" si="0"/>
        <v>500</v>
      </c>
      <c r="D14" s="115" t="e">
        <f t="shared" si="1"/>
        <v>#N/A</v>
      </c>
      <c r="E14" s="115">
        <f t="shared" si="2"/>
        <v>450</v>
      </c>
    </row>
    <row r="15" spans="1:5" ht="16.5" x14ac:dyDescent="0.25">
      <c r="A15" s="115" t="s">
        <v>224</v>
      </c>
      <c r="B15" s="115">
        <v>510</v>
      </c>
      <c r="C15" s="115">
        <f t="shared" si="0"/>
        <v>500</v>
      </c>
      <c r="D15" s="115">
        <f t="shared" si="1"/>
        <v>510</v>
      </c>
      <c r="E15" s="115" t="e">
        <f t="shared" si="2"/>
        <v>#N/A</v>
      </c>
    </row>
    <row r="16" spans="1:5" ht="16.5" x14ac:dyDescent="0.25">
      <c r="A16" s="115" t="s">
        <v>225</v>
      </c>
      <c r="B16" s="115">
        <v>354</v>
      </c>
      <c r="C16" s="115">
        <f t="shared" si="0"/>
        <v>500</v>
      </c>
      <c r="D16" s="115" t="e">
        <f t="shared" si="1"/>
        <v>#N/A</v>
      </c>
      <c r="E16" s="115">
        <f t="shared" si="2"/>
        <v>354</v>
      </c>
    </row>
    <row r="17" spans="1:5" ht="16.5" x14ac:dyDescent="0.25">
      <c r="A17" s="115" t="s">
        <v>226</v>
      </c>
      <c r="B17" s="115">
        <v>120</v>
      </c>
      <c r="C17" s="115">
        <f t="shared" si="0"/>
        <v>500</v>
      </c>
      <c r="D17" s="115" t="e">
        <f t="shared" si="1"/>
        <v>#N/A</v>
      </c>
      <c r="E17" s="115">
        <f t="shared" si="2"/>
        <v>120</v>
      </c>
    </row>
  </sheetData>
  <dataValidations count="1">
    <dataValidation type="list" allowBlank="1" showInputMessage="1" showErrorMessage="1" sqref="B4">
      <formula1>"50,100,150,200,250,300,350,400,450,500,550,600"</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5FCED3"/>
  </sheetPr>
  <dimension ref="A1:J8"/>
  <sheetViews>
    <sheetView showGridLines="0" workbookViewId="0">
      <selection activeCell="B5" sqref="B5"/>
    </sheetView>
  </sheetViews>
  <sheetFormatPr defaultRowHeight="15" x14ac:dyDescent="0.25"/>
  <cols>
    <col min="1" max="16384" width="9.140625" style="104"/>
  </cols>
  <sheetData>
    <row r="1" spans="1:10" ht="17.25" x14ac:dyDescent="0.3">
      <c r="A1" s="102"/>
      <c r="B1" s="103"/>
      <c r="C1" s="103"/>
      <c r="D1" s="103"/>
      <c r="E1" s="103"/>
      <c r="F1" s="103"/>
      <c r="G1" s="103"/>
      <c r="H1" s="103"/>
      <c r="I1" s="103"/>
      <c r="J1" s="103"/>
    </row>
    <row r="2" spans="1:10" ht="17.25" x14ac:dyDescent="0.3">
      <c r="A2" s="105"/>
      <c r="B2" s="106"/>
      <c r="C2" s="106"/>
      <c r="D2" s="106"/>
      <c r="E2" s="106"/>
      <c r="F2" s="106"/>
      <c r="G2" s="106"/>
      <c r="H2" s="106"/>
      <c r="I2" s="106"/>
      <c r="J2" s="106"/>
    </row>
    <row r="3" spans="1:10" x14ac:dyDescent="0.25">
      <c r="C3" s="107" t="s">
        <v>152</v>
      </c>
    </row>
    <row r="4" spans="1:10" x14ac:dyDescent="0.25">
      <c r="A4" s="108" t="s">
        <v>151</v>
      </c>
      <c r="B4" s="109">
        <v>0.9</v>
      </c>
      <c r="C4" s="110">
        <f>B4-0.05</f>
        <v>0.85</v>
      </c>
    </row>
    <row r="5" spans="1:10" x14ac:dyDescent="0.25">
      <c r="A5" s="108" t="s">
        <v>154</v>
      </c>
      <c r="B5" s="110">
        <v>1</v>
      </c>
    </row>
    <row r="7" spans="1:10" x14ac:dyDescent="0.25">
      <c r="A7" s="108" t="s">
        <v>153</v>
      </c>
      <c r="B7" s="109">
        <v>0.45</v>
      </c>
      <c r="C7" s="110">
        <f>B7-0.05</f>
        <v>0.4</v>
      </c>
    </row>
    <row r="8" spans="1:10" x14ac:dyDescent="0.25">
      <c r="A8" s="108" t="s">
        <v>154</v>
      </c>
      <c r="B8" s="110">
        <v>1</v>
      </c>
    </row>
  </sheetData>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CED3"/>
  </sheetPr>
  <dimension ref="C5:G11"/>
  <sheetViews>
    <sheetView showGridLines="0" workbookViewId="0">
      <selection activeCell="E10" sqref="E10"/>
    </sheetView>
  </sheetViews>
  <sheetFormatPr defaultRowHeight="15" x14ac:dyDescent="0.25"/>
  <cols>
    <col min="3" max="3" width="9.140625" customWidth="1"/>
  </cols>
  <sheetData>
    <row r="5" spans="3:7" x14ac:dyDescent="0.25">
      <c r="E5" s="38"/>
      <c r="F5" s="38"/>
      <c r="G5" s="38"/>
    </row>
    <row r="6" spans="3:7" x14ac:dyDescent="0.25">
      <c r="E6" s="38"/>
      <c r="F6" s="38"/>
      <c r="G6" s="38"/>
    </row>
    <row r="9" spans="3:7" x14ac:dyDescent="0.25">
      <c r="D9" t="s">
        <v>151</v>
      </c>
      <c r="E9" t="s">
        <v>153</v>
      </c>
    </row>
    <row r="10" spans="3:7" x14ac:dyDescent="0.25">
      <c r="C10" t="s">
        <v>206</v>
      </c>
      <c r="D10" s="38">
        <v>1</v>
      </c>
      <c r="E10" s="38">
        <f>1-D10</f>
        <v>0</v>
      </c>
    </row>
    <row r="11" spans="3:7" x14ac:dyDescent="0.25">
      <c r="C11" t="s">
        <v>207</v>
      </c>
      <c r="D11" s="38">
        <v>1</v>
      </c>
      <c r="E11" s="38">
        <v>1</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CED3"/>
  </sheetPr>
  <dimension ref="A1:J31"/>
  <sheetViews>
    <sheetView showGridLines="0" tabSelected="1" topLeftCell="A3" workbookViewId="0">
      <selection activeCell="N5" sqref="N5"/>
    </sheetView>
  </sheetViews>
  <sheetFormatPr defaultRowHeight="15" x14ac:dyDescent="0.25"/>
  <cols>
    <col min="1" max="1" width="18" customWidth="1"/>
    <col min="2" max="2" width="15.140625" customWidth="1"/>
    <col min="7" max="7" width="13.5703125" customWidth="1"/>
    <col min="8" max="8" width="14.85546875" customWidth="1"/>
    <col min="9" max="9" width="15.5703125" customWidth="1"/>
    <col min="10" max="10" width="13" customWidth="1"/>
    <col min="11" max="11" width="9" customWidth="1"/>
  </cols>
  <sheetData>
    <row r="1" spans="1:10" ht="17.25" x14ac:dyDescent="0.3">
      <c r="A1" s="7" t="s">
        <v>209</v>
      </c>
      <c r="B1" s="5"/>
      <c r="C1" s="5"/>
      <c r="D1" s="5"/>
      <c r="E1" s="5"/>
      <c r="F1" s="5"/>
      <c r="G1" s="5"/>
      <c r="H1" s="5"/>
      <c r="I1" s="5"/>
      <c r="J1" s="5"/>
    </row>
    <row r="2" spans="1:10" x14ac:dyDescent="0.25">
      <c r="E2" t="s">
        <v>155</v>
      </c>
    </row>
    <row r="3" spans="1:10" x14ac:dyDescent="0.25">
      <c r="A3" s="44" t="s">
        <v>166</v>
      </c>
      <c r="B3" s="44" t="s">
        <v>54</v>
      </c>
      <c r="C3" s="44" t="s">
        <v>42</v>
      </c>
      <c r="E3" s="44" t="s">
        <v>140</v>
      </c>
      <c r="F3" s="44" t="s">
        <v>141</v>
      </c>
      <c r="G3" s="44" t="s">
        <v>54</v>
      </c>
      <c r="H3" s="44" t="s">
        <v>42</v>
      </c>
      <c r="I3" s="44" t="s">
        <v>156</v>
      </c>
      <c r="J3" s="44" t="s">
        <v>210</v>
      </c>
    </row>
    <row r="4" spans="1:10" x14ac:dyDescent="0.25">
      <c r="A4" t="s">
        <v>159</v>
      </c>
      <c r="B4" t="s">
        <v>56</v>
      </c>
      <c r="C4">
        <v>44196</v>
      </c>
      <c r="E4" s="66">
        <v>5.0000000000000001E-3</v>
      </c>
      <c r="F4" s="66">
        <v>0.8</v>
      </c>
      <c r="G4" t="s">
        <v>56</v>
      </c>
      <c r="H4" s="67">
        <f>SUMIFS($C$4:$C$18,$B$4:$B$18,G4,$A$4:$A$18,$H$12)</f>
        <v>44675</v>
      </c>
      <c r="I4" s="67" t="str">
        <f>IF(H4=MAX($H$4:$H$8),H4," ")</f>
        <v xml:space="preserve"> </v>
      </c>
      <c r="J4" s="67" t="str">
        <f>IF(H4=MIN($H$4:$H$8),H4," ")</f>
        <v xml:space="preserve"> </v>
      </c>
    </row>
    <row r="5" spans="1:10" x14ac:dyDescent="0.25">
      <c r="A5" t="s">
        <v>159</v>
      </c>
      <c r="B5" t="s">
        <v>57</v>
      </c>
      <c r="C5">
        <v>20898</v>
      </c>
      <c r="E5" s="66">
        <v>0.1</v>
      </c>
      <c r="F5" s="66">
        <v>0.3</v>
      </c>
      <c r="G5" t="s">
        <v>57</v>
      </c>
      <c r="H5" s="67">
        <f t="shared" ref="H5:H8" si="0">SUMIFS($C$4:$C$18,$B$4:$B$18,G5,$A$4:$A$18,$H$12)</f>
        <v>42569</v>
      </c>
      <c r="I5" s="67" t="str">
        <f t="shared" ref="I5:I8" si="1">IF(H5=MAX($H$4:$H$8),H5," ")</f>
        <v xml:space="preserve"> </v>
      </c>
      <c r="J5" s="67">
        <f t="shared" ref="J5:J8" si="2">IF(H5=MIN($H$4:$H$8),H5," ")</f>
        <v>42569</v>
      </c>
    </row>
    <row r="6" spans="1:10" x14ac:dyDescent="0.25">
      <c r="A6" t="s">
        <v>159</v>
      </c>
      <c r="B6" t="s">
        <v>208</v>
      </c>
      <c r="C6">
        <v>46994</v>
      </c>
      <c r="E6" s="66">
        <v>0.35</v>
      </c>
      <c r="F6" s="66">
        <v>0.55000000000000004</v>
      </c>
      <c r="G6" t="s">
        <v>208</v>
      </c>
      <c r="H6" s="67">
        <f t="shared" si="0"/>
        <v>43784</v>
      </c>
      <c r="I6" s="67" t="str">
        <f t="shared" si="1"/>
        <v xml:space="preserve"> </v>
      </c>
      <c r="J6" s="67" t="str">
        <f t="shared" si="2"/>
        <v xml:space="preserve"> </v>
      </c>
    </row>
    <row r="7" spans="1:10" x14ac:dyDescent="0.25">
      <c r="A7" t="s">
        <v>159</v>
      </c>
      <c r="B7" t="s">
        <v>58</v>
      </c>
      <c r="C7">
        <v>43695</v>
      </c>
      <c r="E7" s="66">
        <v>0.6</v>
      </c>
      <c r="F7" s="66">
        <v>0.8</v>
      </c>
      <c r="G7" t="s">
        <v>58</v>
      </c>
      <c r="H7" s="67">
        <f t="shared" si="0"/>
        <v>46336</v>
      </c>
      <c r="I7" s="67" t="str">
        <f t="shared" si="1"/>
        <v xml:space="preserve"> </v>
      </c>
      <c r="J7" s="67" t="str">
        <f t="shared" si="2"/>
        <v xml:space="preserve"> </v>
      </c>
    </row>
    <row r="8" spans="1:10" x14ac:dyDescent="0.25">
      <c r="A8" t="s">
        <v>159</v>
      </c>
      <c r="B8" t="s">
        <v>60</v>
      </c>
      <c r="C8">
        <v>34196</v>
      </c>
      <c r="E8" s="66">
        <v>0.85</v>
      </c>
      <c r="F8" s="66">
        <v>0.2</v>
      </c>
      <c r="G8" t="s">
        <v>60</v>
      </c>
      <c r="H8" s="67">
        <f t="shared" si="0"/>
        <v>49656</v>
      </c>
      <c r="I8" s="67">
        <f t="shared" si="1"/>
        <v>49656</v>
      </c>
      <c r="J8" s="67" t="str">
        <f t="shared" si="2"/>
        <v xml:space="preserve"> </v>
      </c>
    </row>
    <row r="9" spans="1:10" x14ac:dyDescent="0.25">
      <c r="A9" t="s">
        <v>161</v>
      </c>
      <c r="B9" t="s">
        <v>56</v>
      </c>
      <c r="C9">
        <v>34155</v>
      </c>
    </row>
    <row r="10" spans="1:10" x14ac:dyDescent="0.25">
      <c r="A10" t="s">
        <v>161</v>
      </c>
      <c r="B10" t="s">
        <v>57</v>
      </c>
      <c r="C10">
        <v>24396</v>
      </c>
    </row>
    <row r="11" spans="1:10" x14ac:dyDescent="0.25">
      <c r="A11" t="s">
        <v>161</v>
      </c>
      <c r="B11" t="s">
        <v>208</v>
      </c>
      <c r="C11">
        <v>29276</v>
      </c>
    </row>
    <row r="12" spans="1:10" x14ac:dyDescent="0.25">
      <c r="A12" t="s">
        <v>161</v>
      </c>
      <c r="B12" t="s">
        <v>58</v>
      </c>
      <c r="C12">
        <v>45540</v>
      </c>
      <c r="F12" s="5"/>
      <c r="G12" s="81" t="s">
        <v>173</v>
      </c>
      <c r="H12" s="82" t="s">
        <v>160</v>
      </c>
    </row>
    <row r="13" spans="1:10" x14ac:dyDescent="0.25">
      <c r="A13" t="s">
        <v>161</v>
      </c>
      <c r="B13" t="s">
        <v>60</v>
      </c>
      <c r="C13">
        <v>29277</v>
      </c>
    </row>
    <row r="14" spans="1:10" x14ac:dyDescent="0.25">
      <c r="A14" t="s">
        <v>160</v>
      </c>
      <c r="B14" t="s">
        <v>56</v>
      </c>
      <c r="C14">
        <v>44675</v>
      </c>
    </row>
    <row r="15" spans="1:10" x14ac:dyDescent="0.25">
      <c r="A15" t="s">
        <v>160</v>
      </c>
      <c r="B15" t="s">
        <v>57</v>
      </c>
      <c r="C15">
        <v>42569</v>
      </c>
    </row>
    <row r="16" spans="1:10" x14ac:dyDescent="0.25">
      <c r="A16" t="s">
        <v>160</v>
      </c>
      <c r="B16" t="s">
        <v>208</v>
      </c>
      <c r="C16">
        <v>43784</v>
      </c>
    </row>
    <row r="17" spans="1:6" x14ac:dyDescent="0.25">
      <c r="A17" t="s">
        <v>160</v>
      </c>
      <c r="B17" t="s">
        <v>58</v>
      </c>
      <c r="C17">
        <v>46336</v>
      </c>
    </row>
    <row r="18" spans="1:6" x14ac:dyDescent="0.25">
      <c r="A18" t="s">
        <v>160</v>
      </c>
      <c r="B18" t="s">
        <v>60</v>
      </c>
      <c r="C18">
        <v>49656</v>
      </c>
    </row>
    <row r="31" spans="1:6" x14ac:dyDescent="0.25">
      <c r="F31" s="83"/>
    </row>
  </sheetData>
  <dataValidations count="1">
    <dataValidation type="list" allowBlank="1" showInputMessage="1" showErrorMessage="1" sqref="H12">
      <formula1>"Cardio Line1,Derma Line3,Neuro Line2"</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K33"/>
  <sheetViews>
    <sheetView workbookViewId="0">
      <selection activeCell="J15" sqref="J15"/>
    </sheetView>
  </sheetViews>
  <sheetFormatPr defaultRowHeight="15" x14ac:dyDescent="0.25"/>
  <cols>
    <col min="1" max="1" width="13.5703125" customWidth="1"/>
    <col min="2" max="2" width="14.140625" customWidth="1"/>
    <col min="3" max="3" width="12.28515625" bestFit="1" customWidth="1"/>
    <col min="4" max="4" width="9.7109375" customWidth="1"/>
    <col min="8" max="8" width="18" customWidth="1"/>
    <col min="9" max="9" width="11.85546875" bestFit="1" customWidth="1"/>
    <col min="10" max="10" width="13.42578125" customWidth="1"/>
  </cols>
  <sheetData>
    <row r="1" spans="1:11" ht="17.25" x14ac:dyDescent="0.3">
      <c r="A1" s="7" t="s">
        <v>66</v>
      </c>
      <c r="B1" s="5"/>
      <c r="C1" s="5"/>
      <c r="D1" s="5"/>
      <c r="E1" s="5"/>
      <c r="F1" s="5"/>
      <c r="G1" s="5"/>
      <c r="H1" s="5"/>
    </row>
    <row r="3" spans="1:11" x14ac:dyDescent="0.25">
      <c r="A3" s="12" t="s">
        <v>53</v>
      </c>
      <c r="B3" s="12" t="s">
        <v>166</v>
      </c>
      <c r="C3" s="12" t="s">
        <v>54</v>
      </c>
      <c r="D3" s="12" t="s">
        <v>42</v>
      </c>
      <c r="G3" s="9" t="s">
        <v>67</v>
      </c>
    </row>
    <row r="4" spans="1:11" x14ac:dyDescent="0.25">
      <c r="A4" s="2" t="s">
        <v>55</v>
      </c>
      <c r="B4" t="s">
        <v>159</v>
      </c>
      <c r="C4" s="2" t="s">
        <v>56</v>
      </c>
      <c r="D4" s="17">
        <v>44196</v>
      </c>
      <c r="G4" t="s">
        <v>55</v>
      </c>
      <c r="H4" t="s">
        <v>160</v>
      </c>
      <c r="J4" s="60">
        <f>SUMIFS(Table4[Revenue],Table4[Year],G4,Table4[Line],H4)</f>
        <v>227020</v>
      </c>
    </row>
    <row r="5" spans="1:11" x14ac:dyDescent="0.25">
      <c r="A5" s="2" t="s">
        <v>55</v>
      </c>
      <c r="B5" t="s">
        <v>159</v>
      </c>
      <c r="C5" s="2" t="s">
        <v>57</v>
      </c>
      <c r="D5" s="17">
        <v>20898</v>
      </c>
      <c r="G5" t="s">
        <v>55</v>
      </c>
      <c r="H5" t="s">
        <v>160</v>
      </c>
      <c r="I5">
        <v>45000</v>
      </c>
      <c r="J5" s="60">
        <f>SUMIFS(Table4[Revenue],Table4[Year],G5,Table4[Line],H5,Table4[Revenue],"&gt;"&amp;I5)</f>
        <v>95992</v>
      </c>
      <c r="K5" t="s">
        <v>144</v>
      </c>
    </row>
    <row r="6" spans="1:11" x14ac:dyDescent="0.25">
      <c r="A6" s="2" t="s">
        <v>55</v>
      </c>
      <c r="B6" t="s">
        <v>159</v>
      </c>
      <c r="C6" s="2" t="s">
        <v>58</v>
      </c>
      <c r="D6" s="17">
        <v>46994</v>
      </c>
      <c r="G6" t="s">
        <v>55</v>
      </c>
      <c r="H6" t="s">
        <v>160</v>
      </c>
      <c r="I6" t="s">
        <v>134</v>
      </c>
      <c r="J6" s="60">
        <f>SUMIFS(Table4[Revenue],Table4[Year],G6,Table4[Line],H6,Table4[Region],I6)</f>
        <v>0</v>
      </c>
    </row>
    <row r="7" spans="1:11" x14ac:dyDescent="0.25">
      <c r="A7" s="2" t="s">
        <v>55</v>
      </c>
      <c r="B7" t="s">
        <v>159</v>
      </c>
      <c r="C7" s="2" t="s">
        <v>59</v>
      </c>
      <c r="D7" s="17">
        <v>43695</v>
      </c>
    </row>
    <row r="8" spans="1:11" x14ac:dyDescent="0.25">
      <c r="A8" s="2" t="s">
        <v>55</v>
      </c>
      <c r="B8" t="s">
        <v>159</v>
      </c>
      <c r="C8" s="2" t="s">
        <v>60</v>
      </c>
      <c r="D8" s="17">
        <v>34196</v>
      </c>
      <c r="G8" t="s">
        <v>184</v>
      </c>
    </row>
    <row r="9" spans="1:11" x14ac:dyDescent="0.25">
      <c r="A9" s="2" t="s">
        <v>55</v>
      </c>
      <c r="B9" t="s">
        <v>161</v>
      </c>
      <c r="C9" s="2" t="s">
        <v>56</v>
      </c>
      <c r="D9" s="17">
        <v>34155</v>
      </c>
    </row>
    <row r="10" spans="1:11" x14ac:dyDescent="0.25">
      <c r="A10" s="2" t="s">
        <v>55</v>
      </c>
      <c r="B10" t="s">
        <v>161</v>
      </c>
      <c r="C10" s="2" t="s">
        <v>57</v>
      </c>
      <c r="D10" s="17">
        <v>24396</v>
      </c>
      <c r="G10" t="s">
        <v>61</v>
      </c>
      <c r="H10" t="s">
        <v>160</v>
      </c>
      <c r="I10">
        <v>50000</v>
      </c>
      <c r="J10" s="60">
        <f>COUNTIFS(Table4[[#All],[Year]],G10,Table4[[#All],[Line]],H10,Table4[[#All],[Revenue]],"&gt;"&amp;I10)</f>
        <v>2</v>
      </c>
    </row>
    <row r="11" spans="1:11" x14ac:dyDescent="0.25">
      <c r="A11" s="2" t="s">
        <v>55</v>
      </c>
      <c r="B11" t="s">
        <v>161</v>
      </c>
      <c r="C11" s="2" t="s">
        <v>58</v>
      </c>
      <c r="D11" s="17">
        <v>29276</v>
      </c>
    </row>
    <row r="12" spans="1:11" x14ac:dyDescent="0.25">
      <c r="A12" s="2" t="s">
        <v>55</v>
      </c>
      <c r="B12" t="s">
        <v>161</v>
      </c>
      <c r="C12" s="2" t="s">
        <v>59</v>
      </c>
      <c r="D12" s="17">
        <v>45540</v>
      </c>
      <c r="G12" s="9" t="s">
        <v>132</v>
      </c>
    </row>
    <row r="13" spans="1:11" x14ac:dyDescent="0.25">
      <c r="A13" s="2" t="s">
        <v>55</v>
      </c>
      <c r="B13" t="s">
        <v>161</v>
      </c>
      <c r="C13" s="2" t="s">
        <v>60</v>
      </c>
      <c r="D13" s="17">
        <v>29277</v>
      </c>
      <c r="G13" s="9" t="s">
        <v>133</v>
      </c>
    </row>
    <row r="14" spans="1:11" x14ac:dyDescent="0.25">
      <c r="A14" t="s">
        <v>55</v>
      </c>
      <c r="B14" t="s">
        <v>160</v>
      </c>
      <c r="C14" t="s">
        <v>56</v>
      </c>
      <c r="D14" s="17">
        <v>44675</v>
      </c>
    </row>
    <row r="15" spans="1:11" x14ac:dyDescent="0.25">
      <c r="A15" t="s">
        <v>55</v>
      </c>
      <c r="B15" t="s">
        <v>160</v>
      </c>
      <c r="C15" t="s">
        <v>57</v>
      </c>
      <c r="D15" s="17">
        <v>42569</v>
      </c>
      <c r="G15" t="s">
        <v>55</v>
      </c>
      <c r="H15" t="s">
        <v>160</v>
      </c>
      <c r="I15" t="s">
        <v>159</v>
      </c>
      <c r="J15" s="60">
        <f>SUMIFS(Table4[Revenue],Table4[Year],G15,Table4[Line],H15)+SUMIFS(Table4[Revenue],Table4[Year],G15,Table4[Line],I15)</f>
        <v>416999</v>
      </c>
    </row>
    <row r="16" spans="1:11" x14ac:dyDescent="0.25">
      <c r="A16" t="s">
        <v>55</v>
      </c>
      <c r="B16" t="s">
        <v>160</v>
      </c>
      <c r="C16" t="s">
        <v>58</v>
      </c>
      <c r="D16" s="17">
        <v>43784</v>
      </c>
    </row>
    <row r="17" spans="1:4" x14ac:dyDescent="0.25">
      <c r="A17" t="s">
        <v>55</v>
      </c>
      <c r="B17" t="s">
        <v>160</v>
      </c>
      <c r="C17" t="s">
        <v>59</v>
      </c>
      <c r="D17" s="17">
        <v>46336</v>
      </c>
    </row>
    <row r="18" spans="1:4" x14ac:dyDescent="0.25">
      <c r="A18" t="s">
        <v>55</v>
      </c>
      <c r="B18" t="s">
        <v>160</v>
      </c>
      <c r="C18" t="s">
        <v>60</v>
      </c>
      <c r="D18" s="17">
        <v>49656</v>
      </c>
    </row>
    <row r="19" spans="1:4" x14ac:dyDescent="0.25">
      <c r="A19" t="s">
        <v>61</v>
      </c>
      <c r="B19" t="s">
        <v>159</v>
      </c>
      <c r="C19" t="s">
        <v>56</v>
      </c>
      <c r="D19" s="17">
        <v>24325</v>
      </c>
    </row>
    <row r="20" spans="1:4" x14ac:dyDescent="0.25">
      <c r="A20" t="s">
        <v>61</v>
      </c>
      <c r="B20" t="s">
        <v>159</v>
      </c>
      <c r="C20" t="s">
        <v>57</v>
      </c>
      <c r="D20" s="17">
        <v>33681</v>
      </c>
    </row>
    <row r="21" spans="1:4" x14ac:dyDescent="0.25">
      <c r="A21" t="s">
        <v>61</v>
      </c>
      <c r="B21" t="s">
        <v>159</v>
      </c>
      <c r="C21" t="s">
        <v>58</v>
      </c>
      <c r="D21" s="17">
        <v>39295</v>
      </c>
    </row>
    <row r="22" spans="1:4" x14ac:dyDescent="0.25">
      <c r="A22" t="s">
        <v>61</v>
      </c>
      <c r="B22" t="s">
        <v>159</v>
      </c>
      <c r="C22" t="s">
        <v>59</v>
      </c>
      <c r="D22" s="17">
        <v>59878</v>
      </c>
    </row>
    <row r="23" spans="1:4" x14ac:dyDescent="0.25">
      <c r="A23" t="s">
        <v>61</v>
      </c>
      <c r="B23" t="s">
        <v>159</v>
      </c>
      <c r="C23" t="s">
        <v>60</v>
      </c>
      <c r="D23" s="17">
        <v>29938</v>
      </c>
    </row>
    <row r="24" spans="1:4" x14ac:dyDescent="0.25">
      <c r="A24" t="s">
        <v>61</v>
      </c>
      <c r="B24" t="s">
        <v>161</v>
      </c>
      <c r="C24" t="s">
        <v>56</v>
      </c>
      <c r="D24" s="17">
        <v>52311</v>
      </c>
    </row>
    <row r="25" spans="1:4" x14ac:dyDescent="0.25">
      <c r="A25" t="s">
        <v>61</v>
      </c>
      <c r="B25" t="s">
        <v>161</v>
      </c>
      <c r="C25" t="s">
        <v>57</v>
      </c>
      <c r="D25" s="17">
        <v>31955</v>
      </c>
    </row>
    <row r="26" spans="1:4" x14ac:dyDescent="0.25">
      <c r="A26" t="s">
        <v>61</v>
      </c>
      <c r="B26" t="s">
        <v>161</v>
      </c>
      <c r="C26" t="s">
        <v>58</v>
      </c>
      <c r="D26" s="17">
        <v>31955</v>
      </c>
    </row>
    <row r="27" spans="1:4" x14ac:dyDescent="0.25">
      <c r="A27" t="s">
        <v>61</v>
      </c>
      <c r="B27" t="s">
        <v>161</v>
      </c>
      <c r="C27" t="s">
        <v>59</v>
      </c>
      <c r="D27" s="17">
        <v>31955</v>
      </c>
    </row>
    <row r="28" spans="1:4" x14ac:dyDescent="0.25">
      <c r="A28" t="s">
        <v>61</v>
      </c>
      <c r="B28" t="s">
        <v>161</v>
      </c>
      <c r="C28" t="s">
        <v>60</v>
      </c>
      <c r="D28" s="17">
        <v>11598</v>
      </c>
    </row>
    <row r="29" spans="1:4" x14ac:dyDescent="0.25">
      <c r="A29" t="s">
        <v>61</v>
      </c>
      <c r="B29" t="s">
        <v>160</v>
      </c>
      <c r="C29" t="s">
        <v>56</v>
      </c>
      <c r="D29" s="17">
        <v>53963</v>
      </c>
    </row>
    <row r="30" spans="1:4" x14ac:dyDescent="0.25">
      <c r="A30" t="s">
        <v>61</v>
      </c>
      <c r="B30" t="s">
        <v>160</v>
      </c>
      <c r="C30" t="s">
        <v>57</v>
      </c>
      <c r="D30" s="17">
        <v>65965</v>
      </c>
    </row>
    <row r="31" spans="1:4" x14ac:dyDescent="0.25">
      <c r="A31" t="s">
        <v>61</v>
      </c>
      <c r="B31" t="s">
        <v>160</v>
      </c>
      <c r="C31" t="s">
        <v>58</v>
      </c>
      <c r="D31" s="17">
        <v>19989</v>
      </c>
    </row>
    <row r="32" spans="1:4" x14ac:dyDescent="0.25">
      <c r="A32" t="s">
        <v>61</v>
      </c>
      <c r="B32" t="s">
        <v>160</v>
      </c>
      <c r="C32" t="s">
        <v>59</v>
      </c>
      <c r="D32" s="17">
        <v>39979</v>
      </c>
    </row>
    <row r="33" spans="1:4" x14ac:dyDescent="0.25">
      <c r="A33" t="s">
        <v>61</v>
      </c>
      <c r="B33" t="s">
        <v>160</v>
      </c>
      <c r="C33" t="s">
        <v>60</v>
      </c>
      <c r="D33" s="17">
        <v>19998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I14"/>
  <sheetViews>
    <sheetView workbookViewId="0">
      <selection activeCell="F20" sqref="F20"/>
    </sheetView>
  </sheetViews>
  <sheetFormatPr defaultRowHeight="15" x14ac:dyDescent="0.25"/>
  <cols>
    <col min="1" max="1" width="13.7109375" customWidth="1"/>
    <col min="7" max="7" width="12.140625" customWidth="1"/>
    <col min="9" max="9" width="12.140625" customWidth="1"/>
  </cols>
  <sheetData>
    <row r="1" spans="1:9" ht="17.25" x14ac:dyDescent="0.3">
      <c r="A1" s="7" t="s">
        <v>68</v>
      </c>
      <c r="B1" s="5"/>
      <c r="C1" s="5"/>
      <c r="D1" s="5"/>
      <c r="E1" s="5"/>
      <c r="F1" s="5"/>
      <c r="G1" s="5"/>
      <c r="H1" s="5"/>
    </row>
    <row r="4" spans="1:9" x14ac:dyDescent="0.25">
      <c r="A4" s="14" t="s">
        <v>171</v>
      </c>
      <c r="B4" s="13" t="s">
        <v>42</v>
      </c>
      <c r="G4" s="29" t="s">
        <v>69</v>
      </c>
      <c r="I4" s="29" t="s">
        <v>70</v>
      </c>
    </row>
    <row r="5" spans="1:9" x14ac:dyDescent="0.25">
      <c r="A5" s="2" t="s">
        <v>1</v>
      </c>
      <c r="B5" s="17">
        <v>11649</v>
      </c>
      <c r="F5">
        <v>1</v>
      </c>
      <c r="G5" s="60">
        <f>LARGE(B5:B14,F5)</f>
        <v>30399.599999999999</v>
      </c>
      <c r="H5" s="17"/>
      <c r="I5" s="60">
        <f>SMALL(B5:B14,F5)</f>
        <v>7718</v>
      </c>
    </row>
    <row r="6" spans="1:9" x14ac:dyDescent="0.25">
      <c r="A6" s="2" t="s">
        <v>4</v>
      </c>
      <c r="B6" s="17">
        <v>7718</v>
      </c>
      <c r="F6">
        <v>2</v>
      </c>
      <c r="G6" s="60">
        <f t="shared" ref="G6:G9" si="0">LARGE(B6:B15,F6)</f>
        <v>20400</v>
      </c>
      <c r="H6" s="17"/>
      <c r="I6" s="60">
        <f t="shared" ref="I6:I9" si="1">SMALL(B6:B15,F6)</f>
        <v>11022</v>
      </c>
    </row>
    <row r="7" spans="1:9" x14ac:dyDescent="0.25">
      <c r="A7" s="2" t="s">
        <v>7</v>
      </c>
      <c r="B7" s="17">
        <v>15033</v>
      </c>
      <c r="F7">
        <v>3</v>
      </c>
      <c r="G7" s="60">
        <f t="shared" si="0"/>
        <v>18700.5</v>
      </c>
      <c r="H7" s="17"/>
      <c r="I7" s="60">
        <f t="shared" si="1"/>
        <v>15033</v>
      </c>
    </row>
    <row r="8" spans="1:9" x14ac:dyDescent="0.25">
      <c r="A8" s="2" t="s">
        <v>16</v>
      </c>
      <c r="B8" s="17">
        <v>18700.5</v>
      </c>
      <c r="F8">
        <v>4</v>
      </c>
      <c r="G8" s="60">
        <f t="shared" si="0"/>
        <v>17990</v>
      </c>
      <c r="H8" s="17"/>
      <c r="I8" s="60">
        <f t="shared" si="1"/>
        <v>17990</v>
      </c>
    </row>
    <row r="9" spans="1:9" x14ac:dyDescent="0.25">
      <c r="A9" s="2" t="s">
        <v>0</v>
      </c>
      <c r="B9" s="17">
        <v>14432</v>
      </c>
      <c r="F9">
        <v>5</v>
      </c>
      <c r="G9" s="60">
        <f t="shared" si="0"/>
        <v>14432</v>
      </c>
      <c r="H9" s="17"/>
      <c r="I9" s="60">
        <f t="shared" si="1"/>
        <v>20400</v>
      </c>
    </row>
    <row r="10" spans="1:9" x14ac:dyDescent="0.25">
      <c r="A10" s="2" t="s">
        <v>3</v>
      </c>
      <c r="B10" s="17">
        <v>17990</v>
      </c>
    </row>
    <row r="11" spans="1:9" x14ac:dyDescent="0.25">
      <c r="A11" s="2" t="s">
        <v>12</v>
      </c>
      <c r="B11" s="17">
        <v>11022</v>
      </c>
    </row>
    <row r="12" spans="1:9" x14ac:dyDescent="0.25">
      <c r="A12" s="2" t="s">
        <v>8</v>
      </c>
      <c r="B12" s="17">
        <v>17760</v>
      </c>
    </row>
    <row r="13" spans="1:9" x14ac:dyDescent="0.25">
      <c r="A13" s="2" t="s">
        <v>11</v>
      </c>
      <c r="B13" s="17">
        <v>30399.599999999999</v>
      </c>
    </row>
    <row r="14" spans="1:9" x14ac:dyDescent="0.25">
      <c r="A14" s="2" t="s">
        <v>14</v>
      </c>
      <c r="B14" s="17">
        <v>20400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L29"/>
  <sheetViews>
    <sheetView topLeftCell="A10" workbookViewId="0">
      <selection activeCell="D29" sqref="D29"/>
    </sheetView>
  </sheetViews>
  <sheetFormatPr defaultRowHeight="15" x14ac:dyDescent="0.25"/>
  <cols>
    <col min="1" max="1" width="10.7109375" customWidth="1"/>
    <col min="2" max="2" width="14.85546875" customWidth="1"/>
    <col min="3" max="3" width="18.5703125" customWidth="1"/>
    <col min="7" max="7" width="10.5703125" customWidth="1"/>
    <col min="8" max="8" width="12.42578125" customWidth="1"/>
    <col min="10" max="10" width="10" bestFit="1" customWidth="1"/>
    <col min="11" max="11" width="8.5703125" bestFit="1" customWidth="1"/>
    <col min="12" max="12" width="10" bestFit="1" customWidth="1"/>
  </cols>
  <sheetData>
    <row r="1" spans="1:12" ht="17.25" x14ac:dyDescent="0.3">
      <c r="A1" s="7" t="s">
        <v>71</v>
      </c>
      <c r="B1" s="5"/>
      <c r="C1" s="5"/>
      <c r="D1" s="5"/>
      <c r="E1" s="5"/>
      <c r="F1" s="5"/>
      <c r="G1" s="5"/>
      <c r="H1" s="5"/>
      <c r="I1" s="5"/>
      <c r="J1" s="5"/>
    </row>
    <row r="3" spans="1:12" x14ac:dyDescent="0.25">
      <c r="F3" t="s">
        <v>228</v>
      </c>
      <c r="H3" s="89"/>
      <c r="I3" s="90"/>
      <c r="J3" s="90"/>
      <c r="K3" s="89"/>
      <c r="L3" s="89"/>
    </row>
    <row r="4" spans="1:12" x14ac:dyDescent="0.25">
      <c r="A4" s="14" t="s">
        <v>171</v>
      </c>
      <c r="B4" s="13" t="s">
        <v>42</v>
      </c>
      <c r="C4" s="88"/>
      <c r="F4" s="29" t="s">
        <v>69</v>
      </c>
      <c r="G4" t="s">
        <v>227</v>
      </c>
      <c r="H4" s="29" t="s">
        <v>185</v>
      </c>
      <c r="I4" s="29" t="s">
        <v>186</v>
      </c>
      <c r="J4" s="90"/>
      <c r="K4" s="89"/>
      <c r="L4" s="89"/>
    </row>
    <row r="5" spans="1:12" x14ac:dyDescent="0.25">
      <c r="A5" s="2" t="s">
        <v>1</v>
      </c>
      <c r="B5" s="17">
        <v>11649</v>
      </c>
      <c r="C5" s="73"/>
      <c r="F5" s="60">
        <f>LARGE($B$5:$B$14,ROWS($B$5:B5))</f>
        <v>30399.599999999999</v>
      </c>
      <c r="G5">
        <f>LARGE($B$5:$B$14,ROW(A1))</f>
        <v>30399.599999999999</v>
      </c>
      <c r="H5">
        <f>ROW(B10)</f>
        <v>10</v>
      </c>
      <c r="I5" s="91">
        <f>ROWS(A1:A6)</f>
        <v>6</v>
      </c>
      <c r="J5" s="89"/>
      <c r="K5" s="89"/>
      <c r="L5" s="89"/>
    </row>
    <row r="6" spans="1:12" x14ac:dyDescent="0.25">
      <c r="A6" s="2" t="s">
        <v>4</v>
      </c>
      <c r="B6" s="17">
        <v>7718</v>
      </c>
      <c r="C6" s="73"/>
      <c r="F6" s="60">
        <f>LARGE($B$5:$B$14,ROWS($B$5:B6))</f>
        <v>20650</v>
      </c>
      <c r="G6">
        <f t="shared" ref="G6:G9" si="0">LARGE($B$5:$B$14,ROW(A2))</f>
        <v>20650</v>
      </c>
      <c r="H6" s="92"/>
      <c r="I6" s="91"/>
      <c r="J6" s="89"/>
      <c r="K6" s="89"/>
      <c r="L6" s="89"/>
    </row>
    <row r="7" spans="1:12" x14ac:dyDescent="0.25">
      <c r="A7" s="2" t="s">
        <v>7</v>
      </c>
      <c r="B7" s="17">
        <v>15033</v>
      </c>
      <c r="C7" s="73"/>
      <c r="F7" s="60">
        <f>LARGE($B$5:$B$14,ROWS($B$5:B7))</f>
        <v>20400</v>
      </c>
      <c r="G7">
        <f t="shared" si="0"/>
        <v>20400</v>
      </c>
      <c r="H7" s="92"/>
      <c r="I7" s="91"/>
      <c r="J7" s="89"/>
      <c r="K7" s="89"/>
      <c r="L7" s="89"/>
    </row>
    <row r="8" spans="1:12" x14ac:dyDescent="0.25">
      <c r="A8" s="2" t="s">
        <v>16</v>
      </c>
      <c r="B8" s="17">
        <v>20400</v>
      </c>
      <c r="C8" s="73"/>
      <c r="F8" s="60">
        <f>LARGE($B$5:$B$14,ROWS($B$5:B8))</f>
        <v>17990</v>
      </c>
      <c r="G8">
        <f t="shared" si="0"/>
        <v>17990</v>
      </c>
      <c r="H8" s="92"/>
      <c r="I8" s="91"/>
      <c r="J8" s="89"/>
      <c r="K8" s="89"/>
      <c r="L8" s="89"/>
    </row>
    <row r="9" spans="1:12" x14ac:dyDescent="0.25">
      <c r="A9" s="2" t="s">
        <v>0</v>
      </c>
      <c r="B9" s="17">
        <v>14432</v>
      </c>
      <c r="C9" s="73"/>
      <c r="F9" s="60">
        <f>LARGE($B$5:$B$14,ROWS($B$5:B9))</f>
        <v>17760</v>
      </c>
      <c r="G9">
        <f t="shared" si="0"/>
        <v>17760</v>
      </c>
      <c r="H9" s="92"/>
      <c r="I9" s="91"/>
      <c r="J9" s="89"/>
      <c r="K9" s="89"/>
      <c r="L9" s="89"/>
    </row>
    <row r="10" spans="1:12" x14ac:dyDescent="0.25">
      <c r="A10" s="2" t="s">
        <v>3</v>
      </c>
      <c r="B10" s="17">
        <v>17990</v>
      </c>
      <c r="C10" s="73"/>
      <c r="H10" s="92"/>
      <c r="I10" s="89"/>
      <c r="J10" s="89"/>
      <c r="K10" s="89"/>
      <c r="L10" s="89"/>
    </row>
    <row r="11" spans="1:12" x14ac:dyDescent="0.25">
      <c r="A11" s="2" t="s">
        <v>12</v>
      </c>
      <c r="B11" s="17">
        <v>11022</v>
      </c>
      <c r="C11" s="73"/>
      <c r="H11" s="92"/>
      <c r="I11" s="89"/>
      <c r="J11" s="89"/>
      <c r="K11" s="89"/>
      <c r="L11" s="89"/>
    </row>
    <row r="12" spans="1:12" x14ac:dyDescent="0.25">
      <c r="A12" s="2" t="s">
        <v>8</v>
      </c>
      <c r="B12" s="17">
        <v>17760</v>
      </c>
      <c r="C12" s="73"/>
    </row>
    <row r="13" spans="1:12" x14ac:dyDescent="0.25">
      <c r="A13" s="2" t="s">
        <v>11</v>
      </c>
      <c r="B13" s="17">
        <v>30399.599999999999</v>
      </c>
      <c r="C13" s="73"/>
    </row>
    <row r="14" spans="1:12" x14ac:dyDescent="0.25">
      <c r="A14" s="2" t="s">
        <v>14</v>
      </c>
      <c r="B14" s="17">
        <v>20650</v>
      </c>
      <c r="C14" s="73"/>
    </row>
    <row r="17" spans="1:11" ht="17.25" x14ac:dyDescent="0.3">
      <c r="A17" s="7" t="s">
        <v>72</v>
      </c>
      <c r="B17" s="5"/>
      <c r="C17" s="5"/>
      <c r="D17" s="5"/>
      <c r="E17" s="5"/>
      <c r="F17" s="5"/>
      <c r="G17" s="5"/>
      <c r="H17" s="5"/>
      <c r="I17" s="5"/>
      <c r="J17" s="5"/>
    </row>
    <row r="21" spans="1:11" x14ac:dyDescent="0.25">
      <c r="A21" s="14" t="s">
        <v>171</v>
      </c>
      <c r="B21" s="2" t="s">
        <v>1</v>
      </c>
      <c r="C21" s="2" t="s">
        <v>4</v>
      </c>
      <c r="D21" s="2" t="s">
        <v>7</v>
      </c>
      <c r="E21" s="2" t="s">
        <v>16</v>
      </c>
      <c r="F21" s="2" t="s">
        <v>0</v>
      </c>
      <c r="G21" s="2" t="s">
        <v>3</v>
      </c>
      <c r="H21" s="2" t="s">
        <v>12</v>
      </c>
      <c r="I21" s="2" t="s">
        <v>8</v>
      </c>
      <c r="J21" s="2" t="s">
        <v>11</v>
      </c>
      <c r="K21" s="2" t="s">
        <v>14</v>
      </c>
    </row>
    <row r="22" spans="1:11" x14ac:dyDescent="0.25">
      <c r="A22" s="13" t="s">
        <v>42</v>
      </c>
      <c r="B22" s="17">
        <v>11649</v>
      </c>
      <c r="C22" s="17">
        <v>7718</v>
      </c>
      <c r="D22" s="17">
        <v>15033</v>
      </c>
      <c r="E22" s="17">
        <v>18700.5</v>
      </c>
      <c r="F22" s="17">
        <v>14432</v>
      </c>
      <c r="G22" s="17">
        <v>17990</v>
      </c>
      <c r="H22" s="17">
        <v>11022</v>
      </c>
      <c r="I22" s="17">
        <v>17760</v>
      </c>
      <c r="J22" s="17">
        <v>30399.599999999999</v>
      </c>
      <c r="K22" s="17">
        <v>20400</v>
      </c>
    </row>
    <row r="25" spans="1:11" x14ac:dyDescent="0.25">
      <c r="C25" s="29" t="s">
        <v>69</v>
      </c>
      <c r="D25" s="60">
        <f>LARGE($B$22:$K$22,COLUMN(A25))</f>
        <v>30399.599999999999</v>
      </c>
      <c r="E25" s="60">
        <f t="shared" ref="E25:H25" si="1">LARGE($B$22:$K$22,COLUMN(B25))</f>
        <v>20400</v>
      </c>
      <c r="F25" s="60">
        <f t="shared" si="1"/>
        <v>18700.5</v>
      </c>
      <c r="G25" s="60">
        <f t="shared" si="1"/>
        <v>17990</v>
      </c>
      <c r="H25" s="60">
        <f t="shared" si="1"/>
        <v>17760</v>
      </c>
    </row>
    <row r="26" spans="1:11" x14ac:dyDescent="0.25">
      <c r="D26">
        <f>LARGE($B$22:$K$22,COLUMNS($B$22:B22))</f>
        <v>30399.599999999999</v>
      </c>
      <c r="E26">
        <f>LARGE($B$22:$K$22,COLUMNS($B$22:C22))</f>
        <v>20400</v>
      </c>
      <c r="F26">
        <f>LARGE($B$22:$K$22,COLUMNS($B$22:D22))</f>
        <v>18700.5</v>
      </c>
      <c r="G26">
        <f>LARGE($B$22:$K$22,COLUMNS($B$22:E22))</f>
        <v>17990</v>
      </c>
      <c r="H26">
        <f>LARGE($B$22:$K$22,COLUMNS($B$22:F22))</f>
        <v>17760</v>
      </c>
    </row>
    <row r="28" spans="1:11" x14ac:dyDescent="0.25">
      <c r="B28" s="29" t="s">
        <v>187</v>
      </c>
    </row>
    <row r="29" spans="1:11" x14ac:dyDescent="0.25">
      <c r="B29" s="29"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I44"/>
  <sheetViews>
    <sheetView topLeftCell="B12" workbookViewId="0">
      <selection activeCell="G22" sqref="G22"/>
    </sheetView>
  </sheetViews>
  <sheetFormatPr defaultRowHeight="15" x14ac:dyDescent="0.25"/>
  <cols>
    <col min="1" max="1" width="11.85546875" customWidth="1"/>
    <col min="3" max="3" width="11.28515625" customWidth="1"/>
    <col min="4" max="4" width="12" customWidth="1"/>
    <col min="7" max="7" width="16.140625" customWidth="1"/>
  </cols>
  <sheetData>
    <row r="1" spans="1:8" ht="17.25" x14ac:dyDescent="0.3">
      <c r="A1" s="7" t="s">
        <v>73</v>
      </c>
      <c r="B1" s="5"/>
      <c r="C1" s="5"/>
      <c r="D1" s="5"/>
      <c r="E1" s="5"/>
      <c r="F1" s="5"/>
      <c r="G1" s="5"/>
      <c r="H1" s="5"/>
    </row>
    <row r="3" spans="1:8" ht="17.25" x14ac:dyDescent="0.3">
      <c r="A3" s="8" t="s">
        <v>74</v>
      </c>
      <c r="B3" s="7"/>
      <c r="C3" s="7"/>
      <c r="D3" s="7"/>
      <c r="E3" s="7"/>
      <c r="F3" s="7"/>
      <c r="G3" s="7"/>
      <c r="H3" s="7"/>
    </row>
    <row r="4" spans="1:8" ht="15.75" thickBot="1" x14ac:dyDescent="0.3"/>
    <row r="5" spans="1:8" ht="15.75" thickBot="1" x14ac:dyDescent="0.3">
      <c r="A5" s="14" t="s">
        <v>171</v>
      </c>
      <c r="B5" s="13" t="s">
        <v>42</v>
      </c>
      <c r="D5" t="s">
        <v>135</v>
      </c>
      <c r="E5" s="28">
        <v>1</v>
      </c>
      <c r="G5" s="29" t="str">
        <f>CHOOSE(E5,"Top 5","Worst 5")</f>
        <v>Top 5</v>
      </c>
    </row>
    <row r="6" spans="1:8" x14ac:dyDescent="0.25">
      <c r="A6" s="2" t="s">
        <v>1</v>
      </c>
      <c r="B6" s="17">
        <v>11649</v>
      </c>
      <c r="D6" t="s">
        <v>136</v>
      </c>
      <c r="F6">
        <v>1</v>
      </c>
      <c r="G6" s="60">
        <f>CHOOSE($E$5,LARGE($B$6:$B$15,F6),SMALL($B$6:$B$15,F6))</f>
        <v>30399.599999999999</v>
      </c>
    </row>
    <row r="7" spans="1:8" x14ac:dyDescent="0.25">
      <c r="A7" s="2" t="s">
        <v>4</v>
      </c>
      <c r="B7" s="17">
        <v>7718</v>
      </c>
      <c r="E7" t="str">
        <f>CHOOSE(E5,"Yes","No")</f>
        <v>Yes</v>
      </c>
      <c r="F7">
        <v>2</v>
      </c>
      <c r="G7" s="60">
        <f t="shared" ref="G7:G10" si="0">CHOOSE($E$5,LARGE($B$6:$B$15,F7),SMALL($B$6:$B$15,F7))</f>
        <v>20400</v>
      </c>
    </row>
    <row r="8" spans="1:8" x14ac:dyDescent="0.25">
      <c r="A8" s="2" t="s">
        <v>7</v>
      </c>
      <c r="B8" s="17">
        <v>15033</v>
      </c>
      <c r="F8">
        <v>3</v>
      </c>
      <c r="G8" s="60">
        <f t="shared" si="0"/>
        <v>18700.5</v>
      </c>
    </row>
    <row r="9" spans="1:8" x14ac:dyDescent="0.25">
      <c r="A9" s="2" t="s">
        <v>16</v>
      </c>
      <c r="B9" s="17">
        <v>18700.5</v>
      </c>
      <c r="F9">
        <v>4</v>
      </c>
      <c r="G9" s="60">
        <f t="shared" si="0"/>
        <v>17990</v>
      </c>
    </row>
    <row r="10" spans="1:8" x14ac:dyDescent="0.25">
      <c r="A10" s="2" t="s">
        <v>0</v>
      </c>
      <c r="B10" s="17">
        <v>14432</v>
      </c>
      <c r="F10">
        <v>5</v>
      </c>
      <c r="G10" s="60">
        <f t="shared" si="0"/>
        <v>17760</v>
      </c>
    </row>
    <row r="11" spans="1:8" x14ac:dyDescent="0.25">
      <c r="A11" s="2" t="s">
        <v>3</v>
      </c>
      <c r="B11" s="17">
        <v>17990</v>
      </c>
    </row>
    <row r="12" spans="1:8" x14ac:dyDescent="0.25">
      <c r="A12" s="2" t="s">
        <v>12</v>
      </c>
      <c r="B12" s="17">
        <v>11022</v>
      </c>
    </row>
    <row r="13" spans="1:8" x14ac:dyDescent="0.25">
      <c r="A13" s="2" t="s">
        <v>8</v>
      </c>
      <c r="B13" s="17">
        <v>17760</v>
      </c>
    </row>
    <row r="14" spans="1:8" x14ac:dyDescent="0.25">
      <c r="A14" s="2" t="s">
        <v>11</v>
      </c>
      <c r="B14" s="17">
        <v>30399.599999999999</v>
      </c>
    </row>
    <row r="15" spans="1:8" x14ac:dyDescent="0.25">
      <c r="A15" s="2" t="s">
        <v>14</v>
      </c>
      <c r="B15" s="17">
        <v>20400</v>
      </c>
    </row>
    <row r="18" spans="1:9" ht="17.25" x14ac:dyDescent="0.3">
      <c r="A18" s="8" t="s">
        <v>76</v>
      </c>
      <c r="B18" s="7"/>
      <c r="C18" s="7"/>
      <c r="D18" s="7"/>
      <c r="E18" s="7"/>
      <c r="F18" s="7"/>
      <c r="G18" s="7"/>
      <c r="H18" s="7"/>
    </row>
    <row r="20" spans="1:9" x14ac:dyDescent="0.25">
      <c r="A20" s="31" t="s">
        <v>77</v>
      </c>
      <c r="B20" s="32"/>
      <c r="C20" s="33" t="s">
        <v>78</v>
      </c>
      <c r="D20" s="34"/>
      <c r="F20" s="9" t="s">
        <v>137</v>
      </c>
    </row>
    <row r="21" spans="1:9" ht="15.75" thickBot="1" x14ac:dyDescent="0.3">
      <c r="A21" s="2" t="s">
        <v>1</v>
      </c>
      <c r="B21" s="30">
        <v>11649</v>
      </c>
      <c r="C21" s="2" t="s">
        <v>0</v>
      </c>
      <c r="D21" s="17">
        <v>14432</v>
      </c>
      <c r="F21" t="s">
        <v>79</v>
      </c>
      <c r="G21" t="s">
        <v>230</v>
      </c>
      <c r="I21" t="s">
        <v>229</v>
      </c>
    </row>
    <row r="22" spans="1:9" ht="15.75" thickBot="1" x14ac:dyDescent="0.3">
      <c r="A22" s="2" t="s">
        <v>4</v>
      </c>
      <c r="B22" s="30">
        <v>7718</v>
      </c>
      <c r="C22" s="2" t="s">
        <v>3</v>
      </c>
      <c r="D22" s="17">
        <v>17990</v>
      </c>
      <c r="F22" s="28">
        <v>2</v>
      </c>
      <c r="G22" s="60">
        <f>SUM(CHOOSE(F22,B21:B24,D21:D24))</f>
        <v>43444</v>
      </c>
      <c r="I22">
        <f>CHOOSE(F22,SUM(B21:B24),SUM(D21:D24))</f>
        <v>43444</v>
      </c>
    </row>
    <row r="23" spans="1:9" x14ac:dyDescent="0.25">
      <c r="A23" s="2" t="s">
        <v>7</v>
      </c>
      <c r="B23" s="30">
        <v>15033</v>
      </c>
      <c r="C23" s="2" t="s">
        <v>12</v>
      </c>
      <c r="D23" s="17">
        <v>11022</v>
      </c>
    </row>
    <row r="24" spans="1:9" x14ac:dyDescent="0.25">
      <c r="A24" s="2" t="s">
        <v>16</v>
      </c>
      <c r="B24" s="30">
        <v>18700.5</v>
      </c>
    </row>
    <row r="27" spans="1:9" ht="17.25" x14ac:dyDescent="0.3">
      <c r="A27" s="8" t="s">
        <v>75</v>
      </c>
      <c r="B27" s="7"/>
      <c r="C27" s="7"/>
      <c r="D27" s="7"/>
      <c r="E27" s="7"/>
      <c r="F27" s="7"/>
      <c r="G27" s="7"/>
      <c r="H27" s="7"/>
    </row>
    <row r="29" spans="1:9" x14ac:dyDescent="0.25">
      <c r="A29" s="22" t="s">
        <v>46</v>
      </c>
      <c r="B29" s="23" t="s">
        <v>47</v>
      </c>
      <c r="C29" s="24" t="s">
        <v>48</v>
      </c>
      <c r="F29" s="25" t="s">
        <v>49</v>
      </c>
      <c r="G29" s="27">
        <v>1</v>
      </c>
    </row>
    <row r="30" spans="1:9" x14ac:dyDescent="0.25">
      <c r="A30" s="1" t="s">
        <v>0</v>
      </c>
      <c r="B30" s="2" t="s">
        <v>1</v>
      </c>
      <c r="C30" s="3" t="s">
        <v>2</v>
      </c>
      <c r="G30" s="16" t="str">
        <f>CHOOSE($G$29,A30,B30,C30)</f>
        <v>WenCaL</v>
      </c>
    </row>
    <row r="31" spans="1:9" x14ac:dyDescent="0.25">
      <c r="A31" s="1" t="s">
        <v>3</v>
      </c>
      <c r="B31" s="2" t="s">
        <v>4</v>
      </c>
      <c r="C31" s="3" t="s">
        <v>5</v>
      </c>
      <c r="G31" s="16" t="str">
        <f t="shared" ref="G31:G44" si="1">CHOOSE($G$29,A31,B31,C31)</f>
        <v>Blend</v>
      </c>
    </row>
    <row r="32" spans="1:9" x14ac:dyDescent="0.25">
      <c r="A32" s="1" t="s">
        <v>6</v>
      </c>
      <c r="B32" s="2" t="s">
        <v>7</v>
      </c>
      <c r="C32" s="3" t="s">
        <v>8</v>
      </c>
      <c r="G32" s="16" t="str">
        <f t="shared" si="1"/>
        <v>Voltage</v>
      </c>
    </row>
    <row r="33" spans="1:7" x14ac:dyDescent="0.25">
      <c r="A33" s="1" t="s">
        <v>9</v>
      </c>
      <c r="B33" s="2" t="s">
        <v>10</v>
      </c>
      <c r="C33" s="3" t="s">
        <v>11</v>
      </c>
      <c r="G33" s="16" t="str">
        <f t="shared" si="1"/>
        <v>Inkly</v>
      </c>
    </row>
    <row r="34" spans="1:7" x14ac:dyDescent="0.25">
      <c r="A34" s="1" t="s">
        <v>12</v>
      </c>
      <c r="B34" s="2" t="s">
        <v>13</v>
      </c>
      <c r="C34" s="3" t="s">
        <v>14</v>
      </c>
      <c r="G34" s="16" t="str">
        <f t="shared" si="1"/>
        <v>Sleops</v>
      </c>
    </row>
    <row r="35" spans="1:7" x14ac:dyDescent="0.25">
      <c r="A35" s="1" t="s">
        <v>15</v>
      </c>
      <c r="B35" s="2" t="s">
        <v>16</v>
      </c>
      <c r="C35" s="3" t="s">
        <v>17</v>
      </c>
      <c r="G35" s="16" t="str">
        <f t="shared" si="1"/>
        <v>Kind Ape</v>
      </c>
    </row>
    <row r="36" spans="1:7" x14ac:dyDescent="0.25">
      <c r="A36" s="1" t="s">
        <v>18</v>
      </c>
      <c r="B36" s="2" t="s">
        <v>19</v>
      </c>
      <c r="C36" s="3" t="s">
        <v>20</v>
      </c>
      <c r="G36" s="16" t="str">
        <f t="shared" si="1"/>
        <v>Pet Feed</v>
      </c>
    </row>
    <row r="37" spans="1:7" x14ac:dyDescent="0.25">
      <c r="A37" s="1" t="s">
        <v>21</v>
      </c>
      <c r="B37" s="2" t="s">
        <v>22</v>
      </c>
      <c r="C37" s="3" t="s">
        <v>23</v>
      </c>
      <c r="G37" s="16" t="str">
        <f t="shared" si="1"/>
        <v>Right App</v>
      </c>
    </row>
    <row r="38" spans="1:7" x14ac:dyDescent="0.25">
      <c r="A38" s="1" t="s">
        <v>24</v>
      </c>
      <c r="B38" s="2" t="s">
        <v>25</v>
      </c>
      <c r="C38" s="3" t="s">
        <v>26</v>
      </c>
      <c r="G38" s="16" t="str">
        <f t="shared" si="1"/>
        <v>Mirrrr</v>
      </c>
    </row>
    <row r="39" spans="1:7" x14ac:dyDescent="0.25">
      <c r="A39" s="1" t="s">
        <v>27</v>
      </c>
      <c r="B39" s="2" t="s">
        <v>28</v>
      </c>
      <c r="C39" s="3" t="s">
        <v>29</v>
      </c>
      <c r="G39" s="16" t="str">
        <f t="shared" si="1"/>
        <v>Halotot</v>
      </c>
    </row>
    <row r="40" spans="1:7" x14ac:dyDescent="0.25">
      <c r="A40" s="1" t="s">
        <v>30</v>
      </c>
      <c r="B40" s="2" t="s">
        <v>31</v>
      </c>
      <c r="C40" s="3" t="s">
        <v>32</v>
      </c>
      <c r="G40" s="16" t="str">
        <f t="shared" si="1"/>
        <v>Flowrrr</v>
      </c>
    </row>
    <row r="41" spans="1:7" x14ac:dyDescent="0.25">
      <c r="A41" s="1" t="s">
        <v>33</v>
      </c>
      <c r="B41" s="2" t="s">
        <v>34</v>
      </c>
      <c r="C41" s="3" t="s">
        <v>35</v>
      </c>
      <c r="G41" s="16" t="str">
        <f t="shared" si="1"/>
        <v>Silvrr</v>
      </c>
    </row>
    <row r="42" spans="1:7" x14ac:dyDescent="0.25">
      <c r="A42" s="1" t="s">
        <v>36</v>
      </c>
      <c r="B42" s="2" t="s">
        <v>37</v>
      </c>
      <c r="C42" s="3" t="s">
        <v>38</v>
      </c>
      <c r="G42" s="16" t="str">
        <f t="shared" si="1"/>
        <v>Dasring</v>
      </c>
    </row>
    <row r="43" spans="1:7" x14ac:dyDescent="0.25">
      <c r="A43" s="1" t="s">
        <v>39</v>
      </c>
      <c r="B43" s="2" t="s">
        <v>37</v>
      </c>
      <c r="C43" s="3" t="s">
        <v>37</v>
      </c>
      <c r="G43" s="16" t="str">
        <f t="shared" si="1"/>
        <v>Rehire</v>
      </c>
    </row>
    <row r="44" spans="1:7" x14ac:dyDescent="0.25">
      <c r="A44" s="4" t="s">
        <v>40</v>
      </c>
      <c r="B44" s="5" t="s">
        <v>37</v>
      </c>
      <c r="C44" s="6" t="s">
        <v>37</v>
      </c>
      <c r="G44" s="16" t="str">
        <f t="shared" si="1"/>
        <v>Didactic</v>
      </c>
    </row>
  </sheetData>
  <dataValidations count="1">
    <dataValidation type="list" allowBlank="1" showInputMessage="1" showErrorMessage="1" sqref="G29">
      <formula1>"1,2,3"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K19"/>
  <sheetViews>
    <sheetView workbookViewId="0">
      <selection activeCell="H9" sqref="H9"/>
    </sheetView>
  </sheetViews>
  <sheetFormatPr defaultRowHeight="15" x14ac:dyDescent="0.25"/>
  <cols>
    <col min="1" max="1" width="10.7109375" customWidth="1"/>
    <col min="3" max="3" width="10" customWidth="1"/>
    <col min="4" max="4" width="9.7109375" customWidth="1"/>
    <col min="6" max="6" width="3.5703125" customWidth="1"/>
    <col min="7" max="7" width="13.140625" customWidth="1"/>
    <col min="8" max="8" width="15.5703125" customWidth="1"/>
    <col min="9" max="9" width="14.140625" customWidth="1"/>
    <col min="10" max="10" width="14.28515625" customWidth="1"/>
  </cols>
  <sheetData>
    <row r="1" spans="1:11" ht="17.25" x14ac:dyDescent="0.3">
      <c r="A1" s="7" t="s">
        <v>62</v>
      </c>
      <c r="B1" s="5"/>
      <c r="C1" s="5"/>
      <c r="D1" s="5"/>
      <c r="E1" s="5"/>
      <c r="F1" s="2"/>
    </row>
    <row r="2" spans="1:11" ht="17.25" x14ac:dyDescent="0.3">
      <c r="A2" s="19"/>
      <c r="B2" s="2"/>
      <c r="C2" s="2"/>
      <c r="D2" s="2"/>
      <c r="E2" s="2"/>
      <c r="F2" s="2"/>
      <c r="J2" s="40" t="s">
        <v>95</v>
      </c>
    </row>
    <row r="3" spans="1:11" x14ac:dyDescent="0.25">
      <c r="J3" s="42"/>
      <c r="K3" s="41" t="s">
        <v>96</v>
      </c>
    </row>
    <row r="4" spans="1:11" x14ac:dyDescent="0.25">
      <c r="A4" s="12" t="s">
        <v>87</v>
      </c>
      <c r="B4" s="12" t="s">
        <v>166</v>
      </c>
      <c r="C4" s="12" t="s">
        <v>171</v>
      </c>
      <c r="D4" s="12" t="s">
        <v>42</v>
      </c>
      <c r="G4" s="39" t="s">
        <v>189</v>
      </c>
      <c r="H4" t="s">
        <v>81</v>
      </c>
      <c r="J4" t="s">
        <v>82</v>
      </c>
      <c r="K4" s="43">
        <f>IFERROR(GETPIVOTDATA("Revenue",$G$4,"Month",J4)," ")</f>
        <v>11000</v>
      </c>
    </row>
    <row r="5" spans="1:11" x14ac:dyDescent="0.25">
      <c r="A5" s="2" t="s">
        <v>82</v>
      </c>
      <c r="B5" s="2" t="s">
        <v>160</v>
      </c>
      <c r="C5" s="2" t="s">
        <v>1</v>
      </c>
      <c r="D5" s="17">
        <v>11649</v>
      </c>
      <c r="G5" s="93" t="s">
        <v>82</v>
      </c>
      <c r="H5" s="35">
        <v>11000</v>
      </c>
      <c r="J5" t="s">
        <v>83</v>
      </c>
      <c r="K5" s="43">
        <f t="shared" ref="K5:K15" si="0">IFERROR(GETPIVOTDATA("Revenue",$G$4,"Month",J5)," ")</f>
        <v>12000</v>
      </c>
    </row>
    <row r="6" spans="1:11" x14ac:dyDescent="0.25">
      <c r="A6" s="2" t="s">
        <v>82</v>
      </c>
      <c r="B6" s="2" t="s">
        <v>160</v>
      </c>
      <c r="C6" s="2" t="s">
        <v>4</v>
      </c>
      <c r="D6" s="17">
        <v>7718</v>
      </c>
      <c r="G6" s="93" t="s">
        <v>83</v>
      </c>
      <c r="H6" s="35">
        <v>12000</v>
      </c>
      <c r="J6" t="s">
        <v>84</v>
      </c>
      <c r="K6" s="43">
        <f t="shared" si="0"/>
        <v>12100</v>
      </c>
    </row>
    <row r="7" spans="1:11" x14ac:dyDescent="0.25">
      <c r="A7" s="2" t="s">
        <v>83</v>
      </c>
      <c r="B7" s="2" t="s">
        <v>160</v>
      </c>
      <c r="C7" s="2" t="s">
        <v>7</v>
      </c>
      <c r="D7" s="17">
        <v>15033</v>
      </c>
      <c r="G7" s="93" t="s">
        <v>84</v>
      </c>
      <c r="H7" s="35">
        <v>12100</v>
      </c>
      <c r="J7" t="s">
        <v>85</v>
      </c>
      <c r="K7" s="43">
        <f t="shared" si="0"/>
        <v>48159.6</v>
      </c>
    </row>
    <row r="8" spans="1:11" x14ac:dyDescent="0.25">
      <c r="A8" s="2" t="s">
        <v>84</v>
      </c>
      <c r="B8" s="2" t="s">
        <v>160</v>
      </c>
      <c r="C8" s="2" t="s">
        <v>16</v>
      </c>
      <c r="D8" s="17">
        <v>1800</v>
      </c>
      <c r="G8" s="93" t="s">
        <v>85</v>
      </c>
      <c r="H8" s="35">
        <v>48159.6</v>
      </c>
      <c r="J8" t="s">
        <v>86</v>
      </c>
      <c r="K8" s="43">
        <f t="shared" si="0"/>
        <v>20400</v>
      </c>
    </row>
    <row r="9" spans="1:11" x14ac:dyDescent="0.25">
      <c r="A9" t="s">
        <v>82</v>
      </c>
      <c r="B9" s="2" t="s">
        <v>161</v>
      </c>
      <c r="C9" s="2" t="s">
        <v>0</v>
      </c>
      <c r="D9" s="17">
        <v>10000</v>
      </c>
      <c r="G9" s="93" t="s">
        <v>86</v>
      </c>
      <c r="H9" s="35">
        <v>20400</v>
      </c>
      <c r="J9" t="s">
        <v>88</v>
      </c>
      <c r="K9" s="43" t="str">
        <f t="shared" si="0"/>
        <v xml:space="preserve"> </v>
      </c>
    </row>
    <row r="10" spans="1:11" x14ac:dyDescent="0.25">
      <c r="A10" s="2" t="s">
        <v>84</v>
      </c>
      <c r="B10" s="2" t="s">
        <v>161</v>
      </c>
      <c r="C10" s="2" t="s">
        <v>0</v>
      </c>
      <c r="D10" s="17">
        <v>14432</v>
      </c>
      <c r="G10" s="93" t="s">
        <v>94</v>
      </c>
      <c r="H10" s="35">
        <v>20400</v>
      </c>
      <c r="J10" t="s">
        <v>89</v>
      </c>
      <c r="K10" s="43" t="str">
        <f t="shared" si="0"/>
        <v xml:space="preserve"> </v>
      </c>
    </row>
    <row r="11" spans="1:11" x14ac:dyDescent="0.25">
      <c r="A11" s="2" t="s">
        <v>84</v>
      </c>
      <c r="B11" s="2" t="s">
        <v>161</v>
      </c>
      <c r="C11" s="2" t="s">
        <v>3</v>
      </c>
      <c r="D11" s="17">
        <v>17990</v>
      </c>
      <c r="J11" t="s">
        <v>90</v>
      </c>
      <c r="K11" s="43" t="str">
        <f t="shared" si="0"/>
        <v xml:space="preserve"> </v>
      </c>
    </row>
    <row r="12" spans="1:11" x14ac:dyDescent="0.25">
      <c r="A12" s="2" t="s">
        <v>85</v>
      </c>
      <c r="B12" s="2" t="s">
        <v>161</v>
      </c>
      <c r="C12" s="2" t="s">
        <v>12</v>
      </c>
      <c r="D12" s="17">
        <v>11022</v>
      </c>
      <c r="J12" t="s">
        <v>91</v>
      </c>
      <c r="K12" s="43" t="str">
        <f t="shared" si="0"/>
        <v xml:space="preserve"> </v>
      </c>
    </row>
    <row r="13" spans="1:11" x14ac:dyDescent="0.25">
      <c r="A13" t="s">
        <v>82</v>
      </c>
      <c r="B13" s="2" t="s">
        <v>159</v>
      </c>
      <c r="C13" s="2" t="s">
        <v>14</v>
      </c>
      <c r="D13" s="17">
        <v>11000</v>
      </c>
      <c r="J13" t="s">
        <v>92</v>
      </c>
      <c r="K13" s="43" t="str">
        <f t="shared" si="0"/>
        <v xml:space="preserve"> </v>
      </c>
    </row>
    <row r="14" spans="1:11" x14ac:dyDescent="0.25">
      <c r="A14" t="s">
        <v>83</v>
      </c>
      <c r="B14" s="2" t="s">
        <v>159</v>
      </c>
      <c r="C14" s="2" t="s">
        <v>8</v>
      </c>
      <c r="D14" s="17">
        <v>12000</v>
      </c>
      <c r="J14" t="s">
        <v>93</v>
      </c>
      <c r="K14" s="43" t="str">
        <f t="shared" si="0"/>
        <v xml:space="preserve"> </v>
      </c>
    </row>
    <row r="15" spans="1:11" x14ac:dyDescent="0.25">
      <c r="A15" t="s">
        <v>84</v>
      </c>
      <c r="B15" s="2" t="s">
        <v>159</v>
      </c>
      <c r="C15" s="2" t="s">
        <v>11</v>
      </c>
      <c r="D15" s="17">
        <v>12100</v>
      </c>
      <c r="J15" t="s">
        <v>94</v>
      </c>
      <c r="K15" s="43">
        <f t="shared" si="0"/>
        <v>20400</v>
      </c>
    </row>
    <row r="16" spans="1:11" x14ac:dyDescent="0.25">
      <c r="A16" s="2" t="s">
        <v>85</v>
      </c>
      <c r="B16" s="2" t="s">
        <v>159</v>
      </c>
      <c r="C16" s="2" t="s">
        <v>8</v>
      </c>
      <c r="D16" s="17">
        <v>17760</v>
      </c>
    </row>
    <row r="17" spans="1:4" x14ac:dyDescent="0.25">
      <c r="A17" s="2" t="s">
        <v>85</v>
      </c>
      <c r="B17" s="2" t="s">
        <v>159</v>
      </c>
      <c r="C17" s="2" t="s">
        <v>11</v>
      </c>
      <c r="D17" s="17">
        <v>30399.599999999999</v>
      </c>
    </row>
    <row r="18" spans="1:4" x14ac:dyDescent="0.25">
      <c r="A18" s="2" t="s">
        <v>86</v>
      </c>
      <c r="B18" s="2" t="s">
        <v>159</v>
      </c>
      <c r="C18" s="2" t="s">
        <v>14</v>
      </c>
      <c r="D18" s="17">
        <v>20400</v>
      </c>
    </row>
    <row r="19" spans="1:4" x14ac:dyDescent="0.25">
      <c r="A19" t="s">
        <v>94</v>
      </c>
      <c r="B19" s="2" t="s">
        <v>159</v>
      </c>
      <c r="C19" s="2" t="s">
        <v>14</v>
      </c>
      <c r="D19" s="17">
        <v>20400</v>
      </c>
    </row>
  </sheetData>
  <pageMargins left="0.7" right="0.7" top="0.75" bottom="0.75" header="0.3" footer="0.3"/>
  <pageSetup paperSize="9" orientation="portrait" r:id="rId2"/>
  <drawing r:id="rId3"/>
  <tableParts count="1">
    <tablePart r:id="rId4"/>
  </tableParts>
  <extLst>
    <ext xmlns:x14="http://schemas.microsoft.com/office/spreadsheetml/2009/9/main" uri="{A8765BA9-456A-4dab-B4F3-ACF838C121DE}">
      <x14:slicerList>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L26"/>
  <sheetViews>
    <sheetView topLeftCell="A7" zoomScale="110" zoomScaleNormal="110" workbookViewId="0">
      <selection activeCell="C25" sqref="C25"/>
    </sheetView>
  </sheetViews>
  <sheetFormatPr defaultRowHeight="15" x14ac:dyDescent="0.25"/>
  <cols>
    <col min="2" max="2" width="14.7109375" customWidth="1"/>
    <col min="3" max="3" width="12.7109375" customWidth="1"/>
    <col min="5" max="5" width="11.5703125" bestFit="1" customWidth="1"/>
    <col min="9" max="9" width="17.140625" customWidth="1"/>
    <col min="10" max="10" width="9.85546875" customWidth="1"/>
    <col min="11" max="11" width="23.140625" customWidth="1"/>
    <col min="12" max="12" width="18.42578125" bestFit="1" customWidth="1"/>
  </cols>
  <sheetData>
    <row r="1" spans="1:12" ht="17.25" x14ac:dyDescent="0.3">
      <c r="A1" s="7" t="s">
        <v>97</v>
      </c>
      <c r="B1" s="5"/>
      <c r="C1" s="5"/>
      <c r="D1" s="5"/>
      <c r="E1" s="49"/>
      <c r="F1" s="49"/>
      <c r="G1" s="49"/>
      <c r="H1" s="49"/>
    </row>
    <row r="3" spans="1:12" ht="17.25" x14ac:dyDescent="0.3">
      <c r="A3" s="8" t="s">
        <v>50</v>
      </c>
      <c r="B3" s="7"/>
      <c r="C3" s="7"/>
      <c r="D3" s="7"/>
      <c r="E3" s="7"/>
      <c r="F3" s="7"/>
      <c r="G3" s="7"/>
      <c r="H3" s="7"/>
    </row>
    <row r="6" spans="1:12" x14ac:dyDescent="0.25">
      <c r="A6" t="s">
        <v>190</v>
      </c>
      <c r="B6" s="36" t="str">
        <f ca="1">INDIRECT("A6")</f>
        <v>i6</v>
      </c>
      <c r="I6" t="s">
        <v>98</v>
      </c>
    </row>
    <row r="7" spans="1:12" x14ac:dyDescent="0.25">
      <c r="A7" t="s">
        <v>99</v>
      </c>
      <c r="B7" s="36" t="str">
        <f ca="1">INDIRECT(A7)</f>
        <v>Hello there!</v>
      </c>
      <c r="F7" t="s">
        <v>232</v>
      </c>
    </row>
    <row r="8" spans="1:12" x14ac:dyDescent="0.25">
      <c r="A8" t="s">
        <v>231</v>
      </c>
      <c r="B8" t="str">
        <f ca="1">INDIRECT(A8)</f>
        <v>I'm Here</v>
      </c>
      <c r="C8" t="s">
        <v>233</v>
      </c>
    </row>
    <row r="10" spans="1:12" ht="17.25" x14ac:dyDescent="0.3">
      <c r="A10" s="8" t="s">
        <v>105</v>
      </c>
      <c r="B10" s="7"/>
      <c r="C10" s="7"/>
      <c r="D10" s="7"/>
      <c r="E10" s="7"/>
      <c r="F10" s="7"/>
      <c r="G10" s="7"/>
      <c r="H10" s="7"/>
    </row>
    <row r="12" spans="1:12" x14ac:dyDescent="0.25">
      <c r="B12" s="61" t="s">
        <v>137</v>
      </c>
      <c r="C12" s="62"/>
    </row>
    <row r="13" spans="1:12" x14ac:dyDescent="0.25">
      <c r="D13" s="63" t="s">
        <v>239</v>
      </c>
    </row>
    <row r="14" spans="1:12" x14ac:dyDescent="0.25">
      <c r="B14" s="45" t="s">
        <v>100</v>
      </c>
      <c r="C14" s="50">
        <v>2019</v>
      </c>
      <c r="D14" s="50">
        <f>C14</f>
        <v>2019</v>
      </c>
      <c r="H14" s="46" t="s">
        <v>53</v>
      </c>
      <c r="I14" s="47" t="s">
        <v>103</v>
      </c>
      <c r="K14" s="45" t="s">
        <v>104</v>
      </c>
      <c r="L14" s="45" t="s">
        <v>172</v>
      </c>
    </row>
    <row r="15" spans="1:12" x14ac:dyDescent="0.25">
      <c r="B15" t="s">
        <v>159</v>
      </c>
      <c r="C15" s="48">
        <f ca="1">SUMIFS(INDIRECT($K$15),INDIRECT($L$15),INDIRECT!B15)</f>
        <v>189979</v>
      </c>
      <c r="D15" s="48">
        <f ca="1">SUMIFS(INDIRECT(VLOOKUP($C$14,$H$15:$I$16,2,FALSE)&amp;"[revenue]"),INDIRECT(VLOOKUP($C$14,$H$15:$I$16,2,FALSE)&amp;"[Line]"),INDIRECT!B15)</f>
        <v>189979</v>
      </c>
      <c r="E15" s="94"/>
      <c r="H15">
        <v>2018</v>
      </c>
      <c r="I15" t="s">
        <v>101</v>
      </c>
      <c r="K15" t="str">
        <f>VLOOKUP(C14,H15:I16,2,FALSE)&amp;"[Revenue]"</f>
        <v>data_current[Revenue]</v>
      </c>
      <c r="L15" t="str">
        <f>VLOOKUP(C14,H15:I16,2,FALSE)&amp;"[Line]"</f>
        <v>data_current[Line]</v>
      </c>
    </row>
    <row r="16" spans="1:12" x14ac:dyDescent="0.25">
      <c r="B16" t="s">
        <v>161</v>
      </c>
      <c r="C16" s="48">
        <f ca="1">SUMIFS(INDIRECT($K$15),INDIRECT($L$15),INDIRECT!B16)</f>
        <v>162644</v>
      </c>
      <c r="D16" s="48">
        <f ca="1">SUMIFS(INDIRECT(VLOOKUP($C$14,$H$15:$I$16,2,FALSE)&amp;"[revenue]"),INDIRECT(VLOOKUP($C$14,$H$15:$I$16,2,FALSE)&amp;"[Line]"),INDIRECT!B16)</f>
        <v>162644</v>
      </c>
      <c r="E16" s="94"/>
      <c r="H16">
        <v>2019</v>
      </c>
      <c r="I16" t="s">
        <v>102</v>
      </c>
    </row>
    <row r="17" spans="2:5" x14ac:dyDescent="0.25">
      <c r="B17" t="s">
        <v>160</v>
      </c>
      <c r="C17" s="48">
        <f ca="1">SUMIFS(INDIRECT($K$15),INDIRECT($L$15),INDIRECT!B17)</f>
        <v>227020</v>
      </c>
      <c r="D17" s="48">
        <f ca="1">SUMIFS(INDIRECT(VLOOKUP($C$14,$H$15:$I$16,2,FALSE)&amp;"[revenue]"),INDIRECT(VLOOKUP($C$14,$H$15:$I$16,2,FALSE)&amp;"[Line]"),INDIRECT!B17)</f>
        <v>227020</v>
      </c>
      <c r="E17" s="94"/>
    </row>
    <row r="21" spans="2:5" x14ac:dyDescent="0.25">
      <c r="B21" s="61" t="s">
        <v>137</v>
      </c>
      <c r="C21" s="62"/>
    </row>
    <row r="22" spans="2:5" x14ac:dyDescent="0.25">
      <c r="B22" s="9" t="s">
        <v>240</v>
      </c>
    </row>
    <row r="23" spans="2:5" x14ac:dyDescent="0.25">
      <c r="B23" s="45" t="s">
        <v>100</v>
      </c>
      <c r="C23" s="50">
        <v>2019</v>
      </c>
    </row>
    <row r="24" spans="2:5" x14ac:dyDescent="0.25">
      <c r="B24" t="s">
        <v>159</v>
      </c>
      <c r="C24" s="48">
        <f>IF($C$23=2018,SUMIFS(data_py[Revenue],data_py[Line],INDIRECT!B24),SUMIFS(data_current[Revenue],data_current[Line],INDIRECT!B24))</f>
        <v>189979</v>
      </c>
    </row>
    <row r="25" spans="2:5" x14ac:dyDescent="0.25">
      <c r="B25" t="s">
        <v>161</v>
      </c>
      <c r="C25" s="48">
        <f>IF($C$23=2018,SUMIFS(data_py[Revenue],data_py[Line],INDIRECT!B25),SUMIFS(data_current[Revenue],data_current[Line],INDIRECT!B25))</f>
        <v>162644</v>
      </c>
    </row>
    <row r="26" spans="2:5" x14ac:dyDescent="0.25">
      <c r="B26" t="s">
        <v>160</v>
      </c>
      <c r="C26" s="48">
        <f>IF($C$23=2018,SUMIFS(data_py[Revenue],data_py[Line],INDIRECT!B26),SUMIFS(data_current[Revenue],data_current[Line],INDIRECT!B26))</f>
        <v>227020</v>
      </c>
    </row>
  </sheetData>
  <dataValidations count="2">
    <dataValidation type="list" allowBlank="1" showInputMessage="1" showErrorMessage="1" sqref="C14">
      <formula1>"2018,2019"</formula1>
    </dataValidation>
    <dataValidation type="list" allowBlank="1" showInputMessage="1" showErrorMessage="1" sqref="C23">
      <formula1>"2018,2019"</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D16"/>
  <sheetViews>
    <sheetView workbookViewId="0">
      <selection activeCell="C8" sqref="C8"/>
    </sheetView>
  </sheetViews>
  <sheetFormatPr defaultRowHeight="15" x14ac:dyDescent="0.25"/>
  <cols>
    <col min="1" max="1" width="12.28515625" bestFit="1" customWidth="1"/>
    <col min="2" max="2" width="12.28515625" customWidth="1"/>
    <col min="4" max="4" width="9.7109375" customWidth="1"/>
  </cols>
  <sheetData>
    <row r="1" spans="1:4" x14ac:dyDescent="0.25">
      <c r="A1" s="44" t="s">
        <v>53</v>
      </c>
      <c r="B1" s="44" t="s">
        <v>166</v>
      </c>
      <c r="C1" s="44" t="s">
        <v>54</v>
      </c>
      <c r="D1" s="44" t="s">
        <v>42</v>
      </c>
    </row>
    <row r="2" spans="1:4" x14ac:dyDescent="0.25">
      <c r="A2">
        <v>2018</v>
      </c>
      <c r="B2" t="s">
        <v>159</v>
      </c>
      <c r="C2" t="s">
        <v>56</v>
      </c>
      <c r="D2">
        <v>24325</v>
      </c>
    </row>
    <row r="3" spans="1:4" x14ac:dyDescent="0.25">
      <c r="A3">
        <v>2018</v>
      </c>
      <c r="B3" t="s">
        <v>159</v>
      </c>
      <c r="C3" t="s">
        <v>57</v>
      </c>
      <c r="D3">
        <v>33681</v>
      </c>
    </row>
    <row r="4" spans="1:4" x14ac:dyDescent="0.25">
      <c r="A4">
        <v>2018</v>
      </c>
      <c r="B4" t="s">
        <v>159</v>
      </c>
      <c r="C4" t="s">
        <v>58</v>
      </c>
      <c r="D4">
        <v>39295</v>
      </c>
    </row>
    <row r="5" spans="1:4" x14ac:dyDescent="0.25">
      <c r="A5">
        <v>2018</v>
      </c>
      <c r="B5" t="s">
        <v>159</v>
      </c>
      <c r="C5" t="s">
        <v>59</v>
      </c>
      <c r="D5">
        <v>59878</v>
      </c>
    </row>
    <row r="6" spans="1:4" x14ac:dyDescent="0.25">
      <c r="A6">
        <v>2018</v>
      </c>
      <c r="B6" t="s">
        <v>159</v>
      </c>
      <c r="C6" t="s">
        <v>60</v>
      </c>
      <c r="D6">
        <v>29938</v>
      </c>
    </row>
    <row r="7" spans="1:4" x14ac:dyDescent="0.25">
      <c r="A7">
        <v>2018</v>
      </c>
      <c r="B7" t="s">
        <v>161</v>
      </c>
      <c r="C7" t="s">
        <v>56</v>
      </c>
      <c r="D7">
        <v>52311</v>
      </c>
    </row>
    <row r="8" spans="1:4" x14ac:dyDescent="0.25">
      <c r="A8">
        <v>2018</v>
      </c>
      <c r="B8" t="s">
        <v>161</v>
      </c>
      <c r="C8" t="s">
        <v>57</v>
      </c>
      <c r="D8">
        <v>31955</v>
      </c>
    </row>
    <row r="9" spans="1:4" x14ac:dyDescent="0.25">
      <c r="A9">
        <v>2018</v>
      </c>
      <c r="B9" t="s">
        <v>161</v>
      </c>
      <c r="C9" t="s">
        <v>58</v>
      </c>
      <c r="D9">
        <v>31955</v>
      </c>
    </row>
    <row r="10" spans="1:4" x14ac:dyDescent="0.25">
      <c r="A10">
        <v>2018</v>
      </c>
      <c r="B10" t="s">
        <v>161</v>
      </c>
      <c r="C10" t="s">
        <v>59</v>
      </c>
      <c r="D10">
        <v>31955</v>
      </c>
    </row>
    <row r="11" spans="1:4" x14ac:dyDescent="0.25">
      <c r="A11">
        <v>2018</v>
      </c>
      <c r="B11" t="s">
        <v>161</v>
      </c>
      <c r="C11" t="s">
        <v>60</v>
      </c>
      <c r="D11">
        <v>11598</v>
      </c>
    </row>
    <row r="12" spans="1:4" x14ac:dyDescent="0.25">
      <c r="A12">
        <v>2018</v>
      </c>
      <c r="B12" t="s">
        <v>160</v>
      </c>
      <c r="C12" t="s">
        <v>56</v>
      </c>
      <c r="D12">
        <v>53963</v>
      </c>
    </row>
    <row r="13" spans="1:4" x14ac:dyDescent="0.25">
      <c r="A13">
        <v>2018</v>
      </c>
      <c r="B13" t="s">
        <v>160</v>
      </c>
      <c r="C13" t="s">
        <v>57</v>
      </c>
      <c r="D13">
        <v>65965</v>
      </c>
    </row>
    <row r="14" spans="1:4" x14ac:dyDescent="0.25">
      <c r="A14">
        <v>2018</v>
      </c>
      <c r="B14" t="s">
        <v>160</v>
      </c>
      <c r="C14" t="s">
        <v>58</v>
      </c>
      <c r="D14">
        <v>19989</v>
      </c>
    </row>
    <row r="15" spans="1:4" x14ac:dyDescent="0.25">
      <c r="A15">
        <v>2018</v>
      </c>
      <c r="B15" t="s">
        <v>160</v>
      </c>
      <c r="C15" t="s">
        <v>59</v>
      </c>
      <c r="D15">
        <v>39979</v>
      </c>
    </row>
    <row r="16" spans="1:4" x14ac:dyDescent="0.25">
      <c r="A16">
        <v>2018</v>
      </c>
      <c r="B16" t="s">
        <v>160</v>
      </c>
      <c r="C16" t="s">
        <v>60</v>
      </c>
      <c r="D16">
        <v>19998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3B8DD"/>
  </sheetPr>
  <dimension ref="A1:D16"/>
  <sheetViews>
    <sheetView workbookViewId="0">
      <selection activeCell="C6" sqref="C6"/>
    </sheetView>
  </sheetViews>
  <sheetFormatPr defaultRowHeight="15" x14ac:dyDescent="0.25"/>
  <cols>
    <col min="2" max="2" width="10.140625" bestFit="1" customWidth="1"/>
    <col min="3" max="3" width="12.28515625" bestFit="1" customWidth="1"/>
    <col min="4" max="4" width="9.7109375" customWidth="1"/>
  </cols>
  <sheetData>
    <row r="1" spans="1:4" x14ac:dyDescent="0.25">
      <c r="A1" s="44" t="s">
        <v>53</v>
      </c>
      <c r="B1" s="44" t="s">
        <v>166</v>
      </c>
      <c r="C1" s="44" t="s">
        <v>54</v>
      </c>
      <c r="D1" s="44" t="s">
        <v>42</v>
      </c>
    </row>
    <row r="2" spans="1:4" x14ac:dyDescent="0.25">
      <c r="A2">
        <v>2019</v>
      </c>
      <c r="B2" t="s">
        <v>159</v>
      </c>
      <c r="C2" t="s">
        <v>56</v>
      </c>
      <c r="D2">
        <v>44196</v>
      </c>
    </row>
    <row r="3" spans="1:4" x14ac:dyDescent="0.25">
      <c r="A3">
        <v>2019</v>
      </c>
      <c r="B3" t="s">
        <v>159</v>
      </c>
      <c r="C3" t="s">
        <v>57</v>
      </c>
      <c r="D3">
        <v>20898</v>
      </c>
    </row>
    <row r="4" spans="1:4" x14ac:dyDescent="0.25">
      <c r="A4">
        <v>2019</v>
      </c>
      <c r="B4" t="s">
        <v>159</v>
      </c>
      <c r="C4" t="s">
        <v>58</v>
      </c>
      <c r="D4">
        <v>46994</v>
      </c>
    </row>
    <row r="5" spans="1:4" x14ac:dyDescent="0.25">
      <c r="A5">
        <v>2019</v>
      </c>
      <c r="B5" t="s">
        <v>159</v>
      </c>
      <c r="C5" t="s">
        <v>59</v>
      </c>
      <c r="D5">
        <v>43695</v>
      </c>
    </row>
    <row r="6" spans="1:4" x14ac:dyDescent="0.25">
      <c r="A6">
        <v>2019</v>
      </c>
      <c r="B6" t="s">
        <v>159</v>
      </c>
      <c r="C6" t="s">
        <v>60</v>
      </c>
      <c r="D6">
        <v>34196</v>
      </c>
    </row>
    <row r="7" spans="1:4" x14ac:dyDescent="0.25">
      <c r="A7">
        <v>2019</v>
      </c>
      <c r="B7" t="s">
        <v>161</v>
      </c>
      <c r="C7" t="s">
        <v>56</v>
      </c>
      <c r="D7">
        <v>34155</v>
      </c>
    </row>
    <row r="8" spans="1:4" x14ac:dyDescent="0.25">
      <c r="A8">
        <v>2019</v>
      </c>
      <c r="B8" t="s">
        <v>161</v>
      </c>
      <c r="C8" t="s">
        <v>57</v>
      </c>
      <c r="D8">
        <v>24396</v>
      </c>
    </row>
    <row r="9" spans="1:4" x14ac:dyDescent="0.25">
      <c r="A9">
        <v>2019</v>
      </c>
      <c r="B9" t="s">
        <v>161</v>
      </c>
      <c r="C9" t="s">
        <v>58</v>
      </c>
      <c r="D9">
        <v>29276</v>
      </c>
    </row>
    <row r="10" spans="1:4" x14ac:dyDescent="0.25">
      <c r="A10">
        <v>2019</v>
      </c>
      <c r="B10" t="s">
        <v>161</v>
      </c>
      <c r="C10" t="s">
        <v>59</v>
      </c>
      <c r="D10">
        <v>45540</v>
      </c>
    </row>
    <row r="11" spans="1:4" x14ac:dyDescent="0.25">
      <c r="A11">
        <v>2019</v>
      </c>
      <c r="B11" t="s">
        <v>161</v>
      </c>
      <c r="C11" t="s">
        <v>60</v>
      </c>
      <c r="D11">
        <v>29277</v>
      </c>
    </row>
    <row r="12" spans="1:4" x14ac:dyDescent="0.25">
      <c r="A12">
        <v>2019</v>
      </c>
      <c r="B12" t="s">
        <v>160</v>
      </c>
      <c r="C12" t="s">
        <v>56</v>
      </c>
      <c r="D12">
        <v>44675</v>
      </c>
    </row>
    <row r="13" spans="1:4" x14ac:dyDescent="0.25">
      <c r="A13">
        <v>2019</v>
      </c>
      <c r="B13" t="s">
        <v>160</v>
      </c>
      <c r="C13" t="s">
        <v>57</v>
      </c>
      <c r="D13">
        <v>42569</v>
      </c>
    </row>
    <row r="14" spans="1:4" x14ac:dyDescent="0.25">
      <c r="A14">
        <v>2019</v>
      </c>
      <c r="B14" t="s">
        <v>160</v>
      </c>
      <c r="C14" t="s">
        <v>58</v>
      </c>
      <c r="D14">
        <v>43784</v>
      </c>
    </row>
    <row r="15" spans="1:4" x14ac:dyDescent="0.25">
      <c r="A15">
        <v>2019</v>
      </c>
      <c r="B15" t="s">
        <v>160</v>
      </c>
      <c r="C15" t="s">
        <v>59</v>
      </c>
      <c r="D15">
        <v>46336</v>
      </c>
    </row>
    <row r="16" spans="1:4" x14ac:dyDescent="0.25">
      <c r="A16">
        <v>2019</v>
      </c>
      <c r="B16" t="s">
        <v>160</v>
      </c>
      <c r="C16" t="s">
        <v>60</v>
      </c>
      <c r="D16">
        <v>49656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D26E4ADE-693B-4C47-91C8-6DC5DF3B600B}">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INDEX</vt:lpstr>
      <vt:lpstr>SUMIFS</vt:lpstr>
      <vt:lpstr>Large_Small</vt:lpstr>
      <vt:lpstr>Row_Column</vt:lpstr>
      <vt:lpstr>Choose</vt:lpstr>
      <vt:lpstr>GetPivotData</vt:lpstr>
      <vt:lpstr>INDIRECT</vt:lpstr>
      <vt:lpstr>Data_2018</vt:lpstr>
      <vt:lpstr>Data_2019</vt:lpstr>
      <vt:lpstr>FormControls</vt:lpstr>
      <vt:lpstr>ComboDepList</vt:lpstr>
      <vt:lpstr>Stacked </vt:lpstr>
      <vt:lpstr>Error Bar</vt:lpstr>
      <vt:lpstr>From to </vt:lpstr>
      <vt:lpstr>from to 2</vt:lpstr>
      <vt:lpstr>Fixed Target</vt:lpstr>
      <vt:lpstr>Icons 1</vt:lpstr>
      <vt:lpstr>Icons 2</vt:lpstr>
      <vt:lpstr>Map</vt:lpstr>
      <vt:lpstr>CallMe</vt:lpstr>
      <vt:lpstr>greeting</vt:lpstr>
    </vt:vector>
  </TitlesOfParts>
  <Company>www.xelplus.com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Leila Gharani</dc:creator>
  <cp:keywords/>
  <dc:description>Demo Workbook for Online Excel Dashboard Course on Udemy.com</dc:description>
  <cp:lastModifiedBy>Windows User</cp:lastModifiedBy>
  <cp:lastPrinted>2017-02-23T09:21:37Z</cp:lastPrinted>
  <dcterms:created xsi:type="dcterms:W3CDTF">2017-02-10T13:49:12Z</dcterms:created>
  <dcterms:modified xsi:type="dcterms:W3CDTF">2019-12-02T15:22:22Z</dcterms:modified>
</cp:coreProperties>
</file>