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aa.abdelaaleem\Downloads\"/>
    </mc:Choice>
  </mc:AlternateContent>
  <bookViews>
    <workbookView xWindow="0" yWindow="0" windowWidth="17970" windowHeight="6120" tabRatio="932" firstSheet="1" activeTab="10"/>
  </bookViews>
  <sheets>
    <sheet name="موازنة المبيعات" sheetId="1" r:id="rId1"/>
    <sheet name="موازنة المتحصلات " sheetId="2" r:id="rId2"/>
    <sheet name="موازنة الانتاج" sheetId="3" r:id="rId3"/>
    <sheet name="موازنة المشتريات" sheetId="4" r:id="rId4"/>
    <sheet name="موازنة المدفوعات" sheetId="5" r:id="rId5"/>
    <sheet name="موازنة الاجور المباشرة" sheetId="6" r:id="rId6"/>
    <sheet name="موازنة ت. الصناعية" sheetId="7" r:id="rId7"/>
    <sheet name="موازنة ت. التسويقية" sheetId="8" r:id="rId8"/>
    <sheet name="موازنة م. ا. عمومية" sheetId="9" r:id="rId9"/>
    <sheet name="موازنة التدفقات النقدية" sheetId="10" r:id="rId10"/>
    <sheet name="موازنة قائمة الدخل" sheetId="11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4" l="1"/>
  <c r="C10" i="4"/>
  <c r="F11" i="11"/>
  <c r="B11" i="11"/>
  <c r="B13" i="8"/>
  <c r="B15" i="8"/>
  <c r="B14" i="8"/>
  <c r="E13" i="8"/>
  <c r="D13" i="8"/>
  <c r="C13" i="8"/>
  <c r="D7" i="7"/>
  <c r="D5" i="7"/>
  <c r="I5" i="3"/>
  <c r="H6" i="3" s="1"/>
  <c r="H5" i="3"/>
  <c r="H5" i="2"/>
  <c r="F5" i="2"/>
  <c r="E5" i="2"/>
  <c r="D5" i="2"/>
  <c r="C5" i="2"/>
  <c r="B5" i="1"/>
  <c r="B19" i="8" s="1"/>
  <c r="E15" i="9"/>
  <c r="D15" i="9"/>
  <c r="C15" i="9"/>
  <c r="E14" i="9"/>
  <c r="D14" i="9"/>
  <c r="C14" i="9"/>
  <c r="B15" i="9"/>
  <c r="B14" i="9"/>
  <c r="E13" i="9"/>
  <c r="D13" i="9"/>
  <c r="C13" i="9"/>
  <c r="E12" i="9"/>
  <c r="D12" i="9"/>
  <c r="C12" i="9"/>
  <c r="E11" i="9"/>
  <c r="D11" i="9"/>
  <c r="C11" i="9"/>
  <c r="B13" i="9"/>
  <c r="B12" i="9"/>
  <c r="B11" i="9"/>
  <c r="E15" i="8"/>
  <c r="D15" i="8"/>
  <c r="C15" i="8"/>
  <c r="E14" i="8"/>
  <c r="D14" i="8"/>
  <c r="C14" i="8"/>
  <c r="E27" i="7"/>
  <c r="D27" i="7"/>
  <c r="C27" i="7"/>
  <c r="E26" i="7"/>
  <c r="D26" i="7"/>
  <c r="C26" i="7"/>
  <c r="E25" i="7"/>
  <c r="D25" i="7"/>
  <c r="C25" i="7"/>
  <c r="E24" i="7"/>
  <c r="D24" i="7"/>
  <c r="C24" i="7"/>
  <c r="B27" i="7"/>
  <c r="F27" i="7" s="1"/>
  <c r="B26" i="7"/>
  <c r="B25" i="7"/>
  <c r="B24" i="7"/>
  <c r="E21" i="7"/>
  <c r="D21" i="7"/>
  <c r="C21" i="7"/>
  <c r="E20" i="7"/>
  <c r="D20" i="7"/>
  <c r="C20" i="7"/>
  <c r="E19" i="7"/>
  <c r="D19" i="7"/>
  <c r="C19" i="7"/>
  <c r="E18" i="7"/>
  <c r="D18" i="7"/>
  <c r="C18" i="7"/>
  <c r="E17" i="7"/>
  <c r="D17" i="7"/>
  <c r="C17" i="7"/>
  <c r="E16" i="7"/>
  <c r="D16" i="7"/>
  <c r="C16" i="7"/>
  <c r="B18" i="7"/>
  <c r="B17" i="7"/>
  <c r="B21" i="7"/>
  <c r="B20" i="7"/>
  <c r="B19" i="7"/>
  <c r="B16" i="7"/>
  <c r="D6" i="7"/>
  <c r="D8" i="7"/>
  <c r="D9" i="7"/>
  <c r="D10" i="7"/>
  <c r="D11" i="7"/>
  <c r="C12" i="7"/>
  <c r="B12" i="7"/>
  <c r="I7" i="1"/>
  <c r="H7" i="1"/>
  <c r="E5" i="1"/>
  <c r="E7" i="1" s="1"/>
  <c r="E18" i="8" s="1"/>
  <c r="D5" i="1"/>
  <c r="D19" i="8" s="1"/>
  <c r="C5" i="1"/>
  <c r="C7" i="1" s="1"/>
  <c r="C18" i="8" s="1"/>
  <c r="F7" i="1"/>
  <c r="B6" i="11" s="1"/>
  <c r="B5" i="3" l="1"/>
  <c r="B8" i="3" s="1"/>
  <c r="B7" i="1"/>
  <c r="B18" i="8" s="1"/>
  <c r="B20" i="8" s="1"/>
  <c r="D7" i="1"/>
  <c r="E10" i="2" s="1"/>
  <c r="F11" i="2" s="1"/>
  <c r="B16" i="8"/>
  <c r="B17" i="9"/>
  <c r="B12" i="10" s="1"/>
  <c r="B16" i="9"/>
  <c r="F13" i="9"/>
  <c r="C16" i="9"/>
  <c r="D17" i="9"/>
  <c r="D12" i="10" s="1"/>
  <c r="F13" i="8"/>
  <c r="F26" i="7"/>
  <c r="E16" i="9"/>
  <c r="E17" i="9"/>
  <c r="E12" i="10" s="1"/>
  <c r="C17" i="9"/>
  <c r="C12" i="10" s="1"/>
  <c r="F12" i="9"/>
  <c r="D16" i="9"/>
  <c r="D16" i="8"/>
  <c r="B22" i="7"/>
  <c r="E22" i="7"/>
  <c r="C22" i="7"/>
  <c r="D22" i="7"/>
  <c r="E28" i="7"/>
  <c r="F25" i="7"/>
  <c r="C28" i="7"/>
  <c r="F24" i="7"/>
  <c r="D28" i="7"/>
  <c r="B28" i="7"/>
  <c r="H7" i="3"/>
  <c r="H9" i="3" s="1"/>
  <c r="H5" i="4" s="1"/>
  <c r="H7" i="4" s="1"/>
  <c r="E8" i="4" s="1"/>
  <c r="E6" i="3"/>
  <c r="H8" i="3" s="1"/>
  <c r="E5" i="3"/>
  <c r="D18" i="8"/>
  <c r="F18" i="8" s="1"/>
  <c r="D8" i="2"/>
  <c r="D5" i="3"/>
  <c r="F12" i="2"/>
  <c r="H13" i="2" s="1"/>
  <c r="H14" i="2" s="1"/>
  <c r="C5" i="3"/>
  <c r="B6" i="3" s="1"/>
  <c r="C8" i="3" s="1"/>
  <c r="E19" i="8"/>
  <c r="C19" i="8"/>
  <c r="C20" i="8" s="1"/>
  <c r="C7" i="11"/>
  <c r="F14" i="9"/>
  <c r="F15" i="9"/>
  <c r="F11" i="9"/>
  <c r="C16" i="8"/>
  <c r="F15" i="8"/>
  <c r="E16" i="8"/>
  <c r="F14" i="8"/>
  <c r="E20" i="8"/>
  <c r="D12" i="7"/>
  <c r="E11" i="2"/>
  <c r="B21" i="8" l="1"/>
  <c r="C6" i="2"/>
  <c r="F13" i="2"/>
  <c r="F14" i="2" s="1"/>
  <c r="E6" i="10" s="1"/>
  <c r="F17" i="9"/>
  <c r="B29" i="7"/>
  <c r="B30" i="7" s="1"/>
  <c r="B10" i="10" s="1"/>
  <c r="F5" i="3"/>
  <c r="B11" i="10"/>
  <c r="F19" i="8"/>
  <c r="E29" i="7"/>
  <c r="E30" i="7" s="1"/>
  <c r="E10" i="10" s="1"/>
  <c r="D29" i="7"/>
  <c r="D30" i="7" s="1"/>
  <c r="C29" i="7"/>
  <c r="C30" i="7" s="1"/>
  <c r="C10" i="10" s="1"/>
  <c r="F28" i="7"/>
  <c r="D20" i="8"/>
  <c r="D21" i="8" s="1"/>
  <c r="D11" i="10" s="1"/>
  <c r="C6" i="3"/>
  <c r="D8" i="3" s="1"/>
  <c r="D9" i="2"/>
  <c r="E9" i="2"/>
  <c r="E14" i="2" s="1"/>
  <c r="D6" i="10" s="1"/>
  <c r="E21" i="8"/>
  <c r="E11" i="10" s="1"/>
  <c r="D6" i="3"/>
  <c r="E8" i="3" s="1"/>
  <c r="E7" i="3"/>
  <c r="F16" i="9"/>
  <c r="B13" i="11" s="1"/>
  <c r="F16" i="8"/>
  <c r="F20" i="8"/>
  <c r="C21" i="8"/>
  <c r="F18" i="7"/>
  <c r="F16" i="7"/>
  <c r="F17" i="7"/>
  <c r="F20" i="7"/>
  <c r="F19" i="7"/>
  <c r="F21" i="7"/>
  <c r="D7" i="2" l="1"/>
  <c r="D14" i="2" s="1"/>
  <c r="C6" i="10" s="1"/>
  <c r="C7" i="2"/>
  <c r="C14" i="2" s="1"/>
  <c r="B6" i="10" s="1"/>
  <c r="B7" i="10" s="1"/>
  <c r="F29" i="7"/>
  <c r="F30" i="7"/>
  <c r="D10" i="10"/>
  <c r="E9" i="3"/>
  <c r="E5" i="4" s="1"/>
  <c r="E7" i="4" s="1"/>
  <c r="D8" i="4" s="1"/>
  <c r="E10" i="4" s="1"/>
  <c r="D7" i="3"/>
  <c r="D9" i="3" s="1"/>
  <c r="C7" i="3"/>
  <c r="C9" i="3" s="1"/>
  <c r="F21" i="8"/>
  <c r="B12" i="11" s="1"/>
  <c r="C11" i="10"/>
  <c r="F6" i="3"/>
  <c r="F7" i="3" s="1"/>
  <c r="B7" i="3"/>
  <c r="B9" i="3" s="1"/>
  <c r="F8" i="3"/>
  <c r="F22" i="7"/>
  <c r="E5" i="6" l="1"/>
  <c r="E7" i="6" s="1"/>
  <c r="E9" i="6" s="1"/>
  <c r="E9" i="10" s="1"/>
  <c r="F9" i="3"/>
  <c r="D5" i="6"/>
  <c r="D7" i="6" s="1"/>
  <c r="D9" i="6" s="1"/>
  <c r="D9" i="10" s="1"/>
  <c r="D5" i="4"/>
  <c r="D7" i="4" s="1"/>
  <c r="B5" i="4"/>
  <c r="B5" i="6"/>
  <c r="B7" i="6" s="1"/>
  <c r="C5" i="6"/>
  <c r="C7" i="6" s="1"/>
  <c r="C5" i="4"/>
  <c r="C7" i="4" s="1"/>
  <c r="B8" i="4" s="1"/>
  <c r="E9" i="4"/>
  <c r="E11" i="4" s="1"/>
  <c r="E13" i="4" s="1"/>
  <c r="F7" i="6" l="1"/>
  <c r="B9" i="6"/>
  <c r="C8" i="4"/>
  <c r="D10" i="4" s="1"/>
  <c r="D9" i="4"/>
  <c r="C9" i="6"/>
  <c r="C9" i="10" s="1"/>
  <c r="F5" i="6"/>
  <c r="B7" i="4"/>
  <c r="B10" i="4" s="1"/>
  <c r="F5" i="4"/>
  <c r="F7" i="4" s="1"/>
  <c r="F9" i="6" l="1"/>
  <c r="E9" i="5"/>
  <c r="G9" i="5"/>
  <c r="G10" i="5" s="1"/>
  <c r="F8" i="4"/>
  <c r="D11" i="4"/>
  <c r="D13" i="4" s="1"/>
  <c r="B9" i="10"/>
  <c r="B9" i="4"/>
  <c r="B11" i="4" s="1"/>
  <c r="C9" i="4"/>
  <c r="B10" i="11" l="1"/>
  <c r="F10" i="11"/>
  <c r="F10" i="4"/>
  <c r="C11" i="4"/>
  <c r="F9" i="4"/>
  <c r="E8" i="5"/>
  <c r="E10" i="5" s="1"/>
  <c r="E8" i="10" s="1"/>
  <c r="E14" i="10" s="1"/>
  <c r="D8" i="5"/>
  <c r="C13" i="4" l="1"/>
  <c r="F13" i="4" s="1"/>
  <c r="F11" i="4"/>
  <c r="F9" i="11" l="1"/>
  <c r="B9" i="11"/>
  <c r="D7" i="5"/>
  <c r="D10" i="5" s="1"/>
  <c r="D8" i="10" s="1"/>
  <c r="D14" i="10" s="1"/>
  <c r="C7" i="5"/>
  <c r="C6" i="5"/>
  <c r="B6" i="5"/>
  <c r="B10" i="5" s="1"/>
  <c r="B8" i="10" s="1"/>
  <c r="C14" i="11"/>
  <c r="C15" i="11" s="1"/>
  <c r="C10" i="5" l="1"/>
  <c r="C8" i="10" s="1"/>
  <c r="C14" i="10" s="1"/>
  <c r="B14" i="10"/>
  <c r="B15" i="10" l="1"/>
  <c r="B16" i="10" l="1"/>
  <c r="B17" i="10" l="1"/>
  <c r="C5" i="10" s="1"/>
  <c r="C7" i="10" s="1"/>
  <c r="C15" i="10" s="1"/>
  <c r="C16" i="10" s="1"/>
  <c r="D16" i="10" s="1"/>
  <c r="C17" i="10" l="1"/>
  <c r="D5" i="10" s="1"/>
  <c r="D7" i="10" s="1"/>
  <c r="D15" i="10" s="1"/>
  <c r="D17" i="10" s="1"/>
  <c r="E5" i="10" l="1"/>
  <c r="E7" i="10" s="1"/>
  <c r="E15" i="10" s="1"/>
  <c r="E16" i="10"/>
  <c r="E17" i="10" l="1"/>
</calcChain>
</file>

<file path=xl/sharedStrings.xml><?xml version="1.0" encoding="utf-8"?>
<sst xmlns="http://schemas.openxmlformats.org/spreadsheetml/2006/main" count="227" uniqueCount="152">
  <si>
    <t>الربع الأول 2024</t>
  </si>
  <si>
    <t>الربع الثاني 2024</t>
  </si>
  <si>
    <t>الربع الثالث 2024</t>
  </si>
  <si>
    <t>الربع الرابع 2024</t>
  </si>
  <si>
    <t>كمية المبيعات</t>
  </si>
  <si>
    <t>سعر البيع</t>
  </si>
  <si>
    <t>قيمة المبيعات</t>
  </si>
  <si>
    <t>الإجمالي 2024</t>
  </si>
  <si>
    <t>الربع الأول 2025</t>
  </si>
  <si>
    <t>الربع الثاني 2025</t>
  </si>
  <si>
    <t>متحصلات المدينون</t>
  </si>
  <si>
    <t xml:space="preserve">متحصلات مبيعات الربع الأول </t>
  </si>
  <si>
    <t>نصفها نقدا</t>
  </si>
  <si>
    <t xml:space="preserve">متحصلات مبيعات الربع الثاني </t>
  </si>
  <si>
    <t xml:space="preserve">متحصلات مبيعات الربع الثالث </t>
  </si>
  <si>
    <t xml:space="preserve">متحصلات مبيعات الربع الرابع </t>
  </si>
  <si>
    <r>
      <t xml:space="preserve">والنصف الآجل 
</t>
    </r>
    <r>
      <rPr>
        <b/>
        <sz val="11"/>
        <color theme="1"/>
        <rFont val="Calibri"/>
        <family val="2"/>
        <scheme val="minor"/>
      </rPr>
      <t>(60% و 40%)</t>
    </r>
  </si>
  <si>
    <t>اجمالي المتحصلات</t>
  </si>
  <si>
    <t>رصيد المدينون يظهر في ميزانية 31/12/2024</t>
  </si>
  <si>
    <t>3 - تحتفظ الشركة بمخزون من الانتاج التام يعادل 30% من مبيعات الربع التالي واتبعت نفس السياسة العام السابق</t>
  </si>
  <si>
    <t>كمية المبيعات المتوقعة</t>
  </si>
  <si>
    <t>.+ مخزون آخر</t>
  </si>
  <si>
    <t>.= اجمالي الاحتياجات من الإنتاج</t>
  </si>
  <si>
    <t>(-) مخزون أول</t>
  </si>
  <si>
    <t>.= الإنتاج المستهدف</t>
  </si>
  <si>
    <t>ملاحظــــــات</t>
  </si>
  <si>
    <t>حجم الإنتاج المطلوب</t>
  </si>
  <si>
    <t>كمية المواد الخام / وحدة</t>
  </si>
  <si>
    <t>كمية المواد الخام المطلوبة</t>
  </si>
  <si>
    <t>(+) مخزون آخر من المواد الخام</t>
  </si>
  <si>
    <t>اجمالي الاحتياجات من المواد الخام</t>
  </si>
  <si>
    <t>(-) مخزون أول من المواد الخام</t>
  </si>
  <si>
    <t>اجمالي الكمية المطلوب شراؤها</t>
  </si>
  <si>
    <t>سعر شراء المادة الخام</t>
  </si>
  <si>
    <t>قيمة مشتريات المواد الخام</t>
  </si>
  <si>
    <t xml:space="preserve">مدفوعات الدائنين </t>
  </si>
  <si>
    <t xml:space="preserve">مدفوعات الربع الأول </t>
  </si>
  <si>
    <t xml:space="preserve">مدفوعات الربع الثاني </t>
  </si>
  <si>
    <t xml:space="preserve">مدفوعات الربع الثالث </t>
  </si>
  <si>
    <t xml:space="preserve">مدفوعات الربع الرابع </t>
  </si>
  <si>
    <t>رصيد الدائنون يظهر في ميزانية 31/12/2024</t>
  </si>
  <si>
    <t>7 - تحتاج الوحدة الواحدة من الانتاج التام الى نصف ساعة عمل مباشر ومعدل اجر الساعة 10ج/للساعة</t>
  </si>
  <si>
    <t>حجم الإنتاج المقدر</t>
  </si>
  <si>
    <t>الساعات اللازمة لكل وحدة</t>
  </si>
  <si>
    <r>
      <rPr>
        <b/>
        <sz val="14"/>
        <color theme="1"/>
        <rFont val="Calibri"/>
        <family val="2"/>
        <scheme val="minor"/>
      </rPr>
      <t>مخزون أول في الربع الاول 2024 =</t>
    </r>
    <r>
      <rPr>
        <sz val="14"/>
        <color theme="1"/>
        <rFont val="Calibri"/>
        <family val="2"/>
        <scheme val="minor"/>
      </rPr>
      <t xml:space="preserve"> مخزون آخر في الربع الرابع 2023 = 40% من المواد المطلوبة في الربع الأول 2024 = 330 * 40% = 132</t>
    </r>
  </si>
  <si>
    <t>اجمالي الساعات اللازمة للإنتاج</t>
  </si>
  <si>
    <t>معدل اجر الساعة</t>
  </si>
  <si>
    <t>تكلفة الأجور المباشرة</t>
  </si>
  <si>
    <t>8 - فيما يلي تقديرات عناصر التكاليف الصناعية غير المباشرة لعام 2024:</t>
  </si>
  <si>
    <t xml:space="preserve">بيان </t>
  </si>
  <si>
    <t>مبلغ</t>
  </si>
  <si>
    <t>مواد غير مباشرة</t>
  </si>
  <si>
    <t>أجور غير مباشرة</t>
  </si>
  <si>
    <t>قوى محركة</t>
  </si>
  <si>
    <t>اهلاك</t>
  </si>
  <si>
    <t>ايجار المصنع</t>
  </si>
  <si>
    <t>تأمين على المصنع</t>
  </si>
  <si>
    <t>مصروفات صيانة</t>
  </si>
  <si>
    <t>الثابتة</t>
  </si>
  <si>
    <t>المتغيرة</t>
  </si>
  <si>
    <t>الإجمالي</t>
  </si>
  <si>
    <t>المجموع</t>
  </si>
  <si>
    <t>اجمالي ت. ص. غ. مباشرة</t>
  </si>
  <si>
    <t>9- فيما يلى بيانات عن التكاليف التسويقية المقدرة لعام 2024:</t>
  </si>
  <si>
    <t>بيان</t>
  </si>
  <si>
    <t>تعبئة وتغليف</t>
  </si>
  <si>
    <t>1ج / وحدة مباعة</t>
  </si>
  <si>
    <t>دعاية وإعلان (سنويا)</t>
  </si>
  <si>
    <t>مصروفات أخرى (سنويا)</t>
  </si>
  <si>
    <t>التكاليف الصناعية الغير مباشرة الثابتة:</t>
  </si>
  <si>
    <t>التكاليف الصناعية الغير مباشرة المتغيرة:</t>
  </si>
  <si>
    <t>اجمالي ت. ص. غ. م. النقدية</t>
  </si>
  <si>
    <t>اجمالي ت. ص. غ. م. الثابتة</t>
  </si>
  <si>
    <t>اجمالي ت. ص. غ. م. المتغيرة</t>
  </si>
  <si>
    <t>التكاليف التسويقية الثابتة:</t>
  </si>
  <si>
    <t>التكاليف التسويقية المتغيرة:</t>
  </si>
  <si>
    <t>أجور رجال البيع</t>
  </si>
  <si>
    <t>عمولات رجال البيع</t>
  </si>
  <si>
    <t>عمولات رجال البيع
(2% من المبيعات)</t>
  </si>
  <si>
    <t>تعبئة وتغليف
(1ج / وحدة مباعة)</t>
  </si>
  <si>
    <t>اجمالي التكاليف التسويقية</t>
  </si>
  <si>
    <t>اجمالي التكاليف التسويقية المتغيرة</t>
  </si>
  <si>
    <t>اجمالي التكاليف التسويقية الثابتة</t>
  </si>
  <si>
    <t>10- فيما يلى بيانات عن التكاليف الادارية والعمومية المقدرة لعام 2024:</t>
  </si>
  <si>
    <t>خدمات أخرى (شهريا)</t>
  </si>
  <si>
    <t>ملاحظات</t>
  </si>
  <si>
    <t>أدوات كتابية ولوازم إدارية</t>
  </si>
  <si>
    <t>خدمات أخرى</t>
  </si>
  <si>
    <t>مصروفات عامة</t>
  </si>
  <si>
    <t>رواتب إدارية</t>
  </si>
  <si>
    <t>دعاية وإعلان</t>
  </si>
  <si>
    <t>مصروفات أخرى</t>
  </si>
  <si>
    <t xml:space="preserve"> 2% من المبيعات</t>
  </si>
  <si>
    <t>سنويا</t>
  </si>
  <si>
    <t>أجور رجال البيع (سنويا)</t>
  </si>
  <si>
    <t>شهريا</t>
  </si>
  <si>
    <t>ربع سنويا</t>
  </si>
  <si>
    <t>اجمالي المصاريف الإدارية والعمومية</t>
  </si>
  <si>
    <t>اجمالي المصاريف الإدارية والعمومية النقدية</t>
  </si>
  <si>
    <t>شهريا - نصفها نقدي</t>
  </si>
  <si>
    <t>رواتب إدارية  (شهريا)</t>
  </si>
  <si>
    <t>أدوات كتابية ولوازم إدارية (ربع سنوية)</t>
  </si>
  <si>
    <t>مصروفات عامة (شهريا - غير نقدية)</t>
  </si>
  <si>
    <t>مصروفات عامة (شهريا - نقدية)</t>
  </si>
  <si>
    <t xml:space="preserve">نقدية اول </t>
  </si>
  <si>
    <t>مشتريات مواد مباشرة</t>
  </si>
  <si>
    <t xml:space="preserve">أجور مباشرة </t>
  </si>
  <si>
    <t>ت. ص. غ. م. نقدية</t>
  </si>
  <si>
    <t>تكاليف تسويقية</t>
  </si>
  <si>
    <t>تكاليف إدارية نقدية</t>
  </si>
  <si>
    <t>شراء الات نقدا</t>
  </si>
  <si>
    <t>المتحصلات النقدية</t>
  </si>
  <si>
    <t>التمويل المطلوب</t>
  </si>
  <si>
    <t>الفائض بعد التمويل</t>
  </si>
  <si>
    <t>جزئي</t>
  </si>
  <si>
    <t>كلي</t>
  </si>
  <si>
    <t>إيضاحات</t>
  </si>
  <si>
    <t>المبيعات</t>
  </si>
  <si>
    <t>اجمالي الإيرادات</t>
  </si>
  <si>
    <t xml:space="preserve">ت. ص. غ. م. </t>
  </si>
  <si>
    <t xml:space="preserve">تكاليف إدارية </t>
  </si>
  <si>
    <t>اجمالي المصروفات</t>
  </si>
  <si>
    <t>صافي الربح قبل الضرائب</t>
  </si>
  <si>
    <t>الإيرادات:</t>
  </si>
  <si>
    <t>المصروفات:</t>
  </si>
  <si>
    <t>5375 / 1075 وحدة * 1000 وحدة</t>
  </si>
  <si>
    <t>قيمة مبيعات 1000 وحدة</t>
  </si>
  <si>
    <t>(+) اجمالي المتحصلات</t>
  </si>
  <si>
    <t>(-) اجمالي المدفوعات</t>
  </si>
  <si>
    <t>.= الفائض / (العجز)</t>
  </si>
  <si>
    <r>
      <rPr>
        <b/>
        <sz val="14"/>
        <color theme="1"/>
        <rFont val="Calibri"/>
        <family val="2"/>
        <scheme val="minor"/>
      </rPr>
      <t>مخزون آخر في الربع الأول 2024 =</t>
    </r>
    <r>
      <rPr>
        <sz val="14"/>
        <color theme="1"/>
        <rFont val="Calibri"/>
        <family val="2"/>
        <scheme val="minor"/>
      </rPr>
      <t xml:space="preserve"> مخزون أول في الربع الرابع 2023 = 30% من مبيعات الربع الأول 2024 = 1500 * 30% = 450</t>
    </r>
  </si>
  <si>
    <r>
      <rPr>
        <b/>
        <sz val="14"/>
        <color theme="1"/>
        <rFont val="Calibri"/>
        <family val="2"/>
        <scheme val="minor"/>
      </rPr>
      <t>مخزون آخر في الربع الرابع 2024 =</t>
    </r>
    <r>
      <rPr>
        <sz val="14"/>
        <color theme="1"/>
        <rFont val="Calibri"/>
        <family val="2"/>
        <scheme val="minor"/>
      </rPr>
      <t xml:space="preserve"> 30% من مبيعات الربع الأول 2025 = 4000 * 30% = 1200</t>
    </r>
  </si>
  <si>
    <r>
      <rPr>
        <b/>
        <sz val="14"/>
        <color theme="1"/>
        <rFont val="Calibri"/>
        <family val="2"/>
        <scheme val="minor"/>
      </rPr>
      <t>مخزون آخر في الربع الرابع 2024 =</t>
    </r>
    <r>
      <rPr>
        <sz val="14"/>
        <color theme="1"/>
        <rFont val="Calibri"/>
        <family val="2"/>
        <scheme val="minor"/>
      </rPr>
      <t xml:space="preserve"> 40% من كمية المواد المطلوبة في الربع الأول 2025 = 860 * 40% = 344</t>
    </r>
  </si>
  <si>
    <t>6 - يتم السداد للموردين كالتالي: 
80 % في نفس ربع الشراء والباقي في الربع التالي 
ويقدر الدائنون في 12/31/ 2023 مبلغ 10000ج وسیتم سداده في الربع الاول لعام 2024</t>
  </si>
  <si>
    <t>11- سیتم شراء آلات نقدا بـ 10000ج فی 1/1/2024  و ادارة النقدية تقتضي وجود فائض نقدی بـ 10000ج  علما بأن رصيد النقدية المتوقع في 1/1/2024 = 20000ج</t>
  </si>
  <si>
    <t>70860 / 1075 وحدة * 1000 وحدة</t>
  </si>
  <si>
    <t>27900 / 1075 وحدة * 1000 وحدة</t>
  </si>
  <si>
    <t>10000 وحدة مقدر بيعها للعام وتوزع كالتالي:
15 %للربع الأول = 150 - 20% للربع الثاني = 200  
30% للربع الثالث = 300 - 35% للربع الرابع = 350</t>
  </si>
  <si>
    <t>2-	يتم تحصيل المبيعات كالتالي: 
نصف قيمة المبيعات نقدا والنصف الآخر بالاجل
وتسير سياسة التحصيل الاجل على تحصيل 60% في نفس الربع والباقي في الربع التالي
علما بان رصيد المدينون المتوقع في 2023/12/31 هو 50 الف جنيه
ومن المتوقع تحصيل 10% منه الربع الاول - 30% الربع الثاني - 15% الربع الثالث - 35% الربع الرابع</t>
  </si>
  <si>
    <t>1- تستهدف الشركة تحقيق مبيعات تقدر بـ 10000 وحدة وتوزع كالتالي:
%15 للربع الأول - 20% للربع الثاني - 30 % للربع الثالث - 35% للربع الرابع
المتوقع ان تكون مبيعات الربع الاول والثاني لعام 2025 هي 400 و500 وحدة على التوالي
- يقدر سعر بيع المنتج ب 16ج للوحدة</t>
  </si>
  <si>
    <t>ثامناً: موازنة التكاليف التسويقية لعام 2024</t>
  </si>
  <si>
    <t>تاسعاً: موازنة المصاريف الإدارية والعمومية لعام 2024</t>
  </si>
  <si>
    <t>عاشراً: موازنة التدفقات النقدية لعام 2024</t>
  </si>
  <si>
    <t>سابعاً: موازنة التكاليف الصناعية غير المباشرة لعام 2024</t>
  </si>
  <si>
    <t>سادساً: موازنة الأجور المباشرة لعام 2024</t>
  </si>
  <si>
    <t>خامساً: موازنة المدفوعات النقدية لعام 2024</t>
  </si>
  <si>
    <t>رابعاً: موازنة المشتريات لعام 2024</t>
  </si>
  <si>
    <t>ثالثاً: موازنة الانتاج لعام 2024</t>
  </si>
  <si>
    <t>ثانياً: موازنة المتحصلات النقدية لعام 2024</t>
  </si>
  <si>
    <t>أولاً: موازنة المبيعات لعام 2024</t>
  </si>
  <si>
    <t>4 - يتطلب انتاج الوحدة (2) كجم من المواد الخام بسعر (30) ج/كجم
5 - ترغب الشركة في الاحتفاظ بمخزون من المواد الخام بما يعادل 40% من احتياجات الربع التالي واتبعت نفس السياسة العام السابق</t>
  </si>
  <si>
    <t>الحادي عشر: موازنة قائمة الدخل لعام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</si>
</sst>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_);[Red]\(0.00\)"/>
    <numFmt numFmtId="165" formatCode="0.00_);\(0.00\)"/>
    <numFmt numFmtId="166" formatCode="0_);\(0\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FF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 vertical="center" readingOrder="2"/>
    </xf>
    <xf numFmtId="0" fontId="3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readingOrder="2"/>
    </xf>
    <xf numFmtId="0" fontId="4" fillId="0" borderId="1" xfId="0" applyFont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2" fontId="3" fillId="0" borderId="1" xfId="0" applyNumberFormat="1" applyFont="1" applyBorder="1" applyAlignment="1">
      <alignment horizontal="center" vertical="center" readingOrder="2"/>
    </xf>
    <xf numFmtId="2" fontId="4" fillId="0" borderId="1" xfId="0" applyNumberFormat="1" applyFont="1" applyBorder="1" applyAlignment="1">
      <alignment horizontal="center" vertical="center" readingOrder="2"/>
    </xf>
    <xf numFmtId="0" fontId="4" fillId="0" borderId="1" xfId="0" applyFont="1" applyBorder="1" applyAlignment="1">
      <alignment horizontal="center" vertical="center" wrapText="1" readingOrder="2"/>
    </xf>
    <xf numFmtId="2" fontId="3" fillId="0" borderId="0" xfId="0" applyNumberFormat="1" applyFont="1" applyAlignment="1">
      <alignment horizontal="center" vertical="center" readingOrder="2"/>
    </xf>
    <xf numFmtId="0" fontId="4" fillId="2" borderId="1" xfId="0" applyFont="1" applyFill="1" applyBorder="1" applyAlignment="1">
      <alignment horizontal="center" vertical="center" readingOrder="2"/>
    </xf>
    <xf numFmtId="2" fontId="4" fillId="2" borderId="1" xfId="0" applyNumberFormat="1" applyFont="1" applyFill="1" applyBorder="1" applyAlignment="1">
      <alignment horizontal="center" vertical="center" readingOrder="2"/>
    </xf>
    <xf numFmtId="0" fontId="4" fillId="0" borderId="4" xfId="0" applyFont="1" applyBorder="1" applyAlignment="1">
      <alignment horizontal="center" vertical="center" readingOrder="2"/>
    </xf>
    <xf numFmtId="2" fontId="3" fillId="0" borderId="4" xfId="0" applyNumberFormat="1" applyFont="1" applyBorder="1" applyAlignment="1">
      <alignment horizontal="center" vertical="center" readingOrder="2"/>
    </xf>
    <xf numFmtId="0" fontId="4" fillId="0" borderId="6" xfId="0" applyFont="1" applyBorder="1" applyAlignment="1">
      <alignment horizontal="center" vertical="center" readingOrder="2"/>
    </xf>
    <xf numFmtId="2" fontId="3" fillId="0" borderId="6" xfId="0" applyNumberFormat="1" applyFont="1" applyBorder="1" applyAlignment="1">
      <alignment horizontal="center" vertical="center" readingOrder="2"/>
    </xf>
    <xf numFmtId="2" fontId="3" fillId="0" borderId="7" xfId="0" applyNumberFormat="1" applyFont="1" applyBorder="1" applyAlignment="1">
      <alignment horizontal="center" vertical="center" readingOrder="2"/>
    </xf>
    <xf numFmtId="0" fontId="4" fillId="0" borderId="9" xfId="0" applyFont="1" applyBorder="1" applyAlignment="1">
      <alignment horizontal="center" vertical="center" wrapText="1" readingOrder="2"/>
    </xf>
    <xf numFmtId="2" fontId="3" fillId="0" borderId="9" xfId="0" applyNumberFormat="1" applyFont="1" applyBorder="1" applyAlignment="1">
      <alignment horizontal="center" vertical="center" readingOrder="2"/>
    </xf>
    <xf numFmtId="2" fontId="3" fillId="0" borderId="10" xfId="0" applyNumberFormat="1" applyFont="1" applyBorder="1" applyAlignment="1">
      <alignment horizontal="center" vertical="center" readingOrder="2"/>
    </xf>
    <xf numFmtId="0" fontId="6" fillId="0" borderId="1" xfId="0" applyFont="1" applyBorder="1" applyAlignment="1">
      <alignment horizontal="center" vertical="center" readingOrder="2"/>
    </xf>
    <xf numFmtId="0" fontId="4" fillId="3" borderId="1" xfId="0" applyFont="1" applyFill="1" applyBorder="1" applyAlignment="1">
      <alignment horizontal="center" vertical="center" readingOrder="2"/>
    </xf>
    <xf numFmtId="0" fontId="4" fillId="3" borderId="3" xfId="0" applyFont="1" applyFill="1" applyBorder="1" applyAlignment="1">
      <alignment horizontal="center" vertical="center" readingOrder="2"/>
    </xf>
    <xf numFmtId="2" fontId="3" fillId="0" borderId="11" xfId="0" applyNumberFormat="1" applyFont="1" applyBorder="1" applyAlignment="1">
      <alignment horizontal="center" vertical="center" readingOrder="2"/>
    </xf>
    <xf numFmtId="0" fontId="4" fillId="0" borderId="12" xfId="0" applyFont="1" applyBorder="1" applyAlignment="1">
      <alignment horizontal="center" vertical="center" readingOrder="2"/>
    </xf>
    <xf numFmtId="2" fontId="3" fillId="0" borderId="13" xfId="0" applyNumberFormat="1" applyFont="1" applyBorder="1" applyAlignment="1">
      <alignment horizontal="center" vertical="center" readingOrder="2"/>
    </xf>
    <xf numFmtId="2" fontId="3" fillId="0" borderId="14" xfId="0" applyNumberFormat="1" applyFont="1" applyBorder="1" applyAlignment="1">
      <alignment horizontal="center" vertical="center" readingOrder="2"/>
    </xf>
    <xf numFmtId="2" fontId="3" fillId="0" borderId="2" xfId="0" applyNumberFormat="1" applyFont="1" applyBorder="1" applyAlignment="1">
      <alignment horizontal="center" vertical="center" readingOrder="2"/>
    </xf>
    <xf numFmtId="2" fontId="4" fillId="2" borderId="4" xfId="0" applyNumberFormat="1" applyFont="1" applyFill="1" applyBorder="1" applyAlignment="1">
      <alignment horizontal="center" vertical="center" readingOrder="2"/>
    </xf>
    <xf numFmtId="0" fontId="4" fillId="2" borderId="4" xfId="0" applyFont="1" applyFill="1" applyBorder="1" applyAlignment="1">
      <alignment horizontal="center" vertical="center" readingOrder="2"/>
    </xf>
    <xf numFmtId="0" fontId="3" fillId="4" borderId="1" xfId="0" applyFont="1" applyFill="1" applyBorder="1" applyAlignment="1">
      <alignment horizontal="center" vertical="center" readingOrder="2"/>
    </xf>
    <xf numFmtId="0" fontId="3" fillId="0" borderId="4" xfId="0" applyFont="1" applyBorder="1" applyAlignment="1">
      <alignment horizontal="center" vertical="center" readingOrder="2"/>
    </xf>
    <xf numFmtId="0" fontId="7" fillId="4" borderId="0" xfId="0" applyFont="1" applyFill="1" applyAlignment="1">
      <alignment horizontal="right" vertical="center" readingOrder="2"/>
    </xf>
    <xf numFmtId="0" fontId="4" fillId="4" borderId="0" xfId="0" applyFont="1" applyFill="1" applyAlignment="1">
      <alignment horizontal="center" vertical="center" readingOrder="2"/>
    </xf>
    <xf numFmtId="0" fontId="5" fillId="0" borderId="0" xfId="0" applyFont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0" fontId="8" fillId="0" borderId="0" xfId="0" applyFont="1" applyAlignment="1">
      <alignment horizontal="center" vertical="center" readingOrder="2"/>
    </xf>
    <xf numFmtId="0" fontId="5" fillId="0" borderId="0" xfId="0" applyFont="1" applyAlignment="1">
      <alignment vertical="center" readingOrder="2"/>
    </xf>
    <xf numFmtId="0" fontId="10" fillId="0" borderId="0" xfId="0" applyFont="1" applyAlignment="1">
      <alignment horizontal="center" vertical="center" readingOrder="2"/>
    </xf>
    <xf numFmtId="0" fontId="9" fillId="0" borderId="1" xfId="0" applyFont="1" applyBorder="1" applyAlignment="1">
      <alignment horizontal="center" vertical="center" readingOrder="2"/>
    </xf>
    <xf numFmtId="0" fontId="3" fillId="0" borderId="16" xfId="0" applyFont="1" applyBorder="1" applyAlignment="1">
      <alignment horizontal="center" vertical="center" readingOrder="2"/>
    </xf>
    <xf numFmtId="0" fontId="6" fillId="0" borderId="17" xfId="0" applyFont="1" applyBorder="1" applyAlignment="1">
      <alignment horizontal="center" vertical="center" readingOrder="2"/>
    </xf>
    <xf numFmtId="0" fontId="4" fillId="0" borderId="15" xfId="0" applyFont="1" applyBorder="1" applyAlignment="1">
      <alignment horizontal="right" vertical="center" readingOrder="2"/>
    </xf>
    <xf numFmtId="0" fontId="4" fillId="5" borderId="1" xfId="0" applyFont="1" applyFill="1" applyBorder="1" applyAlignment="1">
      <alignment horizontal="center" vertical="center" readingOrder="2"/>
    </xf>
    <xf numFmtId="2" fontId="4" fillId="5" borderId="1" xfId="0" applyNumberFormat="1" applyFont="1" applyFill="1" applyBorder="1" applyAlignment="1">
      <alignment horizontal="center" vertical="center" readingOrder="2"/>
    </xf>
    <xf numFmtId="2" fontId="6" fillId="0" borderId="1" xfId="0" applyNumberFormat="1" applyFont="1" applyBorder="1" applyAlignment="1">
      <alignment horizontal="center" vertical="center" readingOrder="2"/>
    </xf>
    <xf numFmtId="0" fontId="4" fillId="5" borderId="1" xfId="0" applyFont="1" applyFill="1" applyBorder="1" applyAlignment="1">
      <alignment horizontal="right" vertical="center" readingOrder="2"/>
    </xf>
    <xf numFmtId="2" fontId="3" fillId="0" borderId="16" xfId="0" applyNumberFormat="1" applyFont="1" applyBorder="1" applyAlignment="1">
      <alignment horizontal="center" vertical="center" readingOrder="2"/>
    </xf>
    <xf numFmtId="2" fontId="6" fillId="0" borderId="17" xfId="0" applyNumberFormat="1" applyFont="1" applyBorder="1" applyAlignment="1">
      <alignment horizontal="center" vertical="center" readingOrder="2"/>
    </xf>
    <xf numFmtId="0" fontId="4" fillId="0" borderId="1" xfId="0" applyFont="1" applyBorder="1" applyAlignment="1">
      <alignment horizontal="right" vertical="center" readingOrder="2"/>
    </xf>
    <xf numFmtId="0" fontId="4" fillId="0" borderId="1" xfId="0" applyFont="1" applyBorder="1" applyAlignment="1">
      <alignment horizontal="right" vertical="center" wrapText="1" readingOrder="2"/>
    </xf>
    <xf numFmtId="164" fontId="4" fillId="2" borderId="1" xfId="0" applyNumberFormat="1" applyFont="1" applyFill="1" applyBorder="1" applyAlignment="1">
      <alignment horizontal="center" vertical="center" readingOrder="2"/>
    </xf>
    <xf numFmtId="165" fontId="3" fillId="4" borderId="1" xfId="0" applyNumberFormat="1" applyFont="1" applyFill="1" applyBorder="1" applyAlignment="1">
      <alignment horizontal="center" vertical="center" readingOrder="2"/>
    </xf>
    <xf numFmtId="165" fontId="3" fillId="0" borderId="1" xfId="0" applyNumberFormat="1" applyFont="1" applyBorder="1" applyAlignment="1">
      <alignment horizontal="center" vertical="center" readingOrder="2"/>
    </xf>
    <xf numFmtId="165" fontId="4" fillId="0" borderId="1" xfId="0" applyNumberFormat="1" applyFont="1" applyBorder="1" applyAlignment="1">
      <alignment horizontal="center" vertical="center" readingOrder="2"/>
    </xf>
    <xf numFmtId="165" fontId="3" fillId="0" borderId="0" xfId="0" applyNumberFormat="1" applyFont="1" applyAlignment="1">
      <alignment horizontal="center" vertical="center" readingOrder="2"/>
    </xf>
    <xf numFmtId="166" fontId="3" fillId="4" borderId="1" xfId="0" applyNumberFormat="1" applyFont="1" applyFill="1" applyBorder="1" applyAlignment="1">
      <alignment horizontal="center" vertical="center" readingOrder="2"/>
    </xf>
    <xf numFmtId="166" fontId="3" fillId="0" borderId="4" xfId="0" applyNumberFormat="1" applyFont="1" applyBorder="1" applyAlignment="1">
      <alignment horizontal="center" vertical="center" readingOrder="2"/>
    </xf>
    <xf numFmtId="166" fontId="4" fillId="0" borderId="4" xfId="0" applyNumberFormat="1" applyFont="1" applyBorder="1" applyAlignment="1">
      <alignment horizontal="center" vertical="center" readingOrder="2"/>
    </xf>
    <xf numFmtId="164" fontId="4" fillId="5" borderId="1" xfId="0" applyNumberFormat="1" applyFont="1" applyFill="1" applyBorder="1" applyAlignment="1">
      <alignment horizontal="right" vertical="center" readingOrder="2"/>
    </xf>
    <xf numFmtId="164" fontId="4" fillId="5" borderId="1" xfId="0" applyNumberFormat="1" applyFont="1" applyFill="1" applyBorder="1" applyAlignment="1">
      <alignment horizontal="center" vertical="center" readingOrder="2"/>
    </xf>
    <xf numFmtId="164" fontId="3" fillId="0" borderId="0" xfId="0" applyNumberFormat="1" applyFont="1" applyAlignment="1">
      <alignment horizontal="center" vertical="center" readingOrder="2"/>
    </xf>
    <xf numFmtId="164" fontId="0" fillId="0" borderId="0" xfId="0" applyNumberFormat="1" applyAlignment="1">
      <alignment horizontal="center" vertical="center" readingOrder="2"/>
    </xf>
    <xf numFmtId="0" fontId="5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horizontal="center" vertical="center" readingOrder="2"/>
    </xf>
    <xf numFmtId="0" fontId="3" fillId="4" borderId="0" xfId="0" applyFont="1" applyFill="1" applyAlignment="1">
      <alignment horizontal="right" vertical="center" wrapText="1" readingOrder="2"/>
    </xf>
    <xf numFmtId="0" fontId="3" fillId="4" borderId="0" xfId="0" applyFont="1" applyFill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 readingOrder="2"/>
    </xf>
    <xf numFmtId="0" fontId="4" fillId="0" borderId="8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rightToLeft="1" workbookViewId="0">
      <selection activeCell="F5" sqref="F5"/>
    </sheetView>
  </sheetViews>
  <sheetFormatPr defaultColWidth="8.85546875" defaultRowHeight="15" x14ac:dyDescent="0.25"/>
  <cols>
    <col min="1" max="1" width="15.7109375" style="1" customWidth="1"/>
    <col min="2" max="6" width="16.7109375" style="1" customWidth="1"/>
    <col min="7" max="7" width="1.7109375" style="1" customWidth="1"/>
    <col min="8" max="9" width="16.7109375" style="1" customWidth="1"/>
    <col min="10" max="16384" width="8.85546875" style="1"/>
  </cols>
  <sheetData>
    <row r="1" spans="1:9" ht="34.9" customHeight="1" x14ac:dyDescent="0.25">
      <c r="A1" s="64" t="s">
        <v>149</v>
      </c>
      <c r="B1" s="64"/>
      <c r="C1" s="64"/>
      <c r="D1" s="64"/>
      <c r="E1" s="64"/>
      <c r="F1" s="64"/>
    </row>
    <row r="2" spans="1:9" ht="79.900000000000006" customHeight="1" x14ac:dyDescent="0.25">
      <c r="A2" s="63" t="s">
        <v>139</v>
      </c>
      <c r="B2" s="63"/>
      <c r="C2" s="63"/>
      <c r="D2" s="63"/>
      <c r="E2" s="63"/>
      <c r="F2" s="63"/>
    </row>
    <row r="3" spans="1:9" s="2" customFormat="1" ht="10.15" customHeight="1" x14ac:dyDescent="0.25"/>
    <row r="4" spans="1:9" s="3" customFormat="1" ht="25.15" customHeight="1" x14ac:dyDescent="0.25">
      <c r="B4" s="21" t="s">
        <v>0</v>
      </c>
      <c r="C4" s="21" t="s">
        <v>1</v>
      </c>
      <c r="D4" s="21" t="s">
        <v>2</v>
      </c>
      <c r="E4" s="21" t="s">
        <v>3</v>
      </c>
      <c r="F4" s="21" t="s">
        <v>7</v>
      </c>
      <c r="H4" s="21" t="s">
        <v>8</v>
      </c>
      <c r="I4" s="21" t="s">
        <v>9</v>
      </c>
    </row>
    <row r="5" spans="1:9" s="2" customFormat="1" ht="25.15" customHeight="1" x14ac:dyDescent="0.25">
      <c r="A5" s="4" t="s">
        <v>4</v>
      </c>
      <c r="B5" s="5">
        <f>F5*0.15</f>
        <v>150</v>
      </c>
      <c r="C5" s="5">
        <f>F5*0.2</f>
        <v>200</v>
      </c>
      <c r="D5" s="5">
        <f>F5*0.3</f>
        <v>300</v>
      </c>
      <c r="E5" s="5">
        <f>F5*0.35</f>
        <v>350</v>
      </c>
      <c r="F5" s="20">
        <v>1000</v>
      </c>
      <c r="H5" s="5">
        <v>400</v>
      </c>
      <c r="I5" s="5">
        <v>500</v>
      </c>
    </row>
    <row r="6" spans="1:9" s="2" customFormat="1" ht="25.15" customHeight="1" x14ac:dyDescent="0.25">
      <c r="A6" s="4" t="s">
        <v>5</v>
      </c>
      <c r="B6" s="6">
        <v>175</v>
      </c>
      <c r="C6" s="6">
        <v>175</v>
      </c>
      <c r="D6" s="6">
        <v>175</v>
      </c>
      <c r="E6" s="6">
        <v>175</v>
      </c>
      <c r="F6" s="7">
        <v>175</v>
      </c>
      <c r="H6" s="6">
        <v>175</v>
      </c>
      <c r="I6" s="6">
        <v>175</v>
      </c>
    </row>
    <row r="7" spans="1:9" s="2" customFormat="1" ht="25.15" customHeight="1" x14ac:dyDescent="0.25">
      <c r="A7" s="10" t="s">
        <v>6</v>
      </c>
      <c r="B7" s="11">
        <f>B5*B6</f>
        <v>26250</v>
      </c>
      <c r="C7" s="11">
        <f t="shared" ref="C7:F7" si="0">C5*C6</f>
        <v>35000</v>
      </c>
      <c r="D7" s="11">
        <f t="shared" si="0"/>
        <v>52500</v>
      </c>
      <c r="E7" s="11">
        <f t="shared" si="0"/>
        <v>61250</v>
      </c>
      <c r="F7" s="11">
        <f t="shared" si="0"/>
        <v>175000</v>
      </c>
      <c r="H7" s="11">
        <f>H5*H6</f>
        <v>70000</v>
      </c>
      <c r="I7" s="11">
        <f t="shared" ref="I7" si="1">I5*I6</f>
        <v>87500</v>
      </c>
    </row>
    <row r="8" spans="1:9" s="2" customFormat="1" ht="19.899999999999999" customHeight="1" x14ac:dyDescent="0.25">
      <c r="A8" s="3"/>
    </row>
    <row r="9" spans="1:9" s="3" customFormat="1" ht="25.15" customHeight="1" x14ac:dyDescent="0.25">
      <c r="A9" s="32" t="s">
        <v>25</v>
      </c>
      <c r="B9" s="33"/>
      <c r="C9" s="33"/>
      <c r="D9" s="33"/>
      <c r="E9" s="33"/>
      <c r="F9" s="33"/>
    </row>
    <row r="10" spans="1:9" s="2" customFormat="1" ht="72.599999999999994" customHeight="1" x14ac:dyDescent="0.25">
      <c r="A10" s="65" t="s">
        <v>137</v>
      </c>
      <c r="B10" s="66"/>
      <c r="C10" s="66"/>
      <c r="D10" s="66"/>
      <c r="E10" s="66"/>
      <c r="F10" s="66"/>
    </row>
    <row r="11" spans="1:9" ht="19.899999999999999" customHeight="1" x14ac:dyDescent="0.25"/>
  </sheetData>
  <mergeCells count="3">
    <mergeCell ref="A2:F2"/>
    <mergeCell ref="A1:F1"/>
    <mergeCell ref="A10:F1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rightToLeft="1" workbookViewId="0">
      <selection activeCell="A2" sqref="A2:E2"/>
    </sheetView>
  </sheetViews>
  <sheetFormatPr defaultColWidth="8.85546875" defaultRowHeight="15" x14ac:dyDescent="0.25"/>
  <cols>
    <col min="1" max="1" width="25.7109375" style="1" customWidth="1"/>
    <col min="2" max="2" width="18.7109375" style="1" customWidth="1"/>
    <col min="3" max="3" width="18.7109375" style="1" bestFit="1" customWidth="1"/>
    <col min="4" max="5" width="18.7109375" style="1" customWidth="1"/>
    <col min="6" max="6" width="1.7109375" style="1" customWidth="1"/>
    <col min="7" max="16384" width="8.85546875" style="1"/>
  </cols>
  <sheetData>
    <row r="1" spans="1:5" ht="34.9" customHeight="1" x14ac:dyDescent="0.25">
      <c r="A1" s="64" t="s">
        <v>142</v>
      </c>
      <c r="B1" s="64"/>
      <c r="C1" s="64"/>
      <c r="D1" s="64"/>
      <c r="E1" s="64"/>
    </row>
    <row r="2" spans="1:5" ht="45" customHeight="1" x14ac:dyDescent="0.25">
      <c r="A2" s="63" t="s">
        <v>134</v>
      </c>
      <c r="B2" s="63"/>
      <c r="C2" s="63"/>
      <c r="D2" s="63"/>
      <c r="E2" s="63"/>
    </row>
    <row r="3" spans="1:5" s="2" customFormat="1" ht="10.15" customHeight="1" x14ac:dyDescent="0.25"/>
    <row r="4" spans="1:5" s="3" customFormat="1" ht="25.15" customHeight="1" x14ac:dyDescent="0.25">
      <c r="B4" s="21" t="s">
        <v>0</v>
      </c>
      <c r="C4" s="21" t="s">
        <v>1</v>
      </c>
      <c r="D4" s="21" t="s">
        <v>2</v>
      </c>
      <c r="E4" s="21" t="s">
        <v>3</v>
      </c>
    </row>
    <row r="5" spans="1:5" s="2" customFormat="1" ht="25.15" customHeight="1" x14ac:dyDescent="0.25">
      <c r="A5" s="4" t="s">
        <v>104</v>
      </c>
      <c r="B5" s="6">
        <v>20000</v>
      </c>
      <c r="C5" s="6">
        <f>B17</f>
        <v>10000</v>
      </c>
      <c r="D5" s="6">
        <f t="shared" ref="D5:E5" si="0">C17</f>
        <v>10000</v>
      </c>
      <c r="E5" s="6">
        <f t="shared" si="0"/>
        <v>21270</v>
      </c>
    </row>
    <row r="6" spans="1:5" s="2" customFormat="1" ht="25.15" customHeight="1" x14ac:dyDescent="0.25">
      <c r="A6" s="4" t="s">
        <v>111</v>
      </c>
      <c r="B6" s="6">
        <f>'موازنة المتحصلات '!C14</f>
        <v>26000</v>
      </c>
      <c r="C6" s="6">
        <f>'موازنة المتحصلات '!D14</f>
        <v>48250</v>
      </c>
      <c r="D6" s="6">
        <f>'موازنة المتحصلات '!E14</f>
        <v>56500</v>
      </c>
      <c r="E6" s="6">
        <f>'موازنة المتحصلات '!F14</f>
        <v>77000</v>
      </c>
    </row>
    <row r="7" spans="1:5" s="2" customFormat="1" ht="25.15" customHeight="1" x14ac:dyDescent="0.25">
      <c r="A7" s="46" t="s">
        <v>127</v>
      </c>
      <c r="B7" s="44">
        <f>SUM(B5:B6)</f>
        <v>46000</v>
      </c>
      <c r="C7" s="44">
        <f t="shared" ref="C7:E7" si="1">SUM(C5:C6)</f>
        <v>58250</v>
      </c>
      <c r="D7" s="44">
        <f t="shared" si="1"/>
        <v>66500</v>
      </c>
      <c r="E7" s="44">
        <f t="shared" si="1"/>
        <v>98270</v>
      </c>
    </row>
    <row r="8" spans="1:5" s="2" customFormat="1" ht="25.15" customHeight="1" x14ac:dyDescent="0.25">
      <c r="A8" s="8" t="s">
        <v>105</v>
      </c>
      <c r="B8" s="6">
        <f>'موازنة المدفوعات'!B10</f>
        <v>19168</v>
      </c>
      <c r="C8" s="6">
        <f>'موازنة المدفوعات'!C10</f>
        <v>14964</v>
      </c>
      <c r="D8" s="6">
        <f>'موازنة المدفوعات'!D10</f>
        <v>19248</v>
      </c>
      <c r="E8" s="6">
        <f>'موازنة المدفوعات'!E10</f>
        <v>22788</v>
      </c>
    </row>
    <row r="9" spans="1:5" s="2" customFormat="1" ht="25.15" customHeight="1" x14ac:dyDescent="0.25">
      <c r="A9" s="8" t="s">
        <v>106</v>
      </c>
      <c r="B9" s="6">
        <f>'موازنة الاجور المباشرة'!B9</f>
        <v>825</v>
      </c>
      <c r="C9" s="6">
        <f>'موازنة الاجور المباشرة'!C9</f>
        <v>1150</v>
      </c>
      <c r="D9" s="6">
        <f>'موازنة الاجور المباشرة'!D9</f>
        <v>1575</v>
      </c>
      <c r="E9" s="6">
        <f>'موازنة الاجور المباشرة'!E9</f>
        <v>1825</v>
      </c>
    </row>
    <row r="10" spans="1:5" s="2" customFormat="1" ht="25.15" customHeight="1" x14ac:dyDescent="0.25">
      <c r="A10" s="8" t="s">
        <v>107</v>
      </c>
      <c r="B10" s="6">
        <f>'موازنة ت. الصناعية'!B30</f>
        <v>6875</v>
      </c>
      <c r="C10" s="6">
        <f>'موازنة ت. الصناعية'!C30</f>
        <v>6875</v>
      </c>
      <c r="D10" s="6">
        <f>'موازنة ت. الصناعية'!D30</f>
        <v>6875</v>
      </c>
      <c r="E10" s="6">
        <f>'موازنة ت. الصناعية'!E30</f>
        <v>6875</v>
      </c>
    </row>
    <row r="11" spans="1:5" s="2" customFormat="1" ht="25.15" customHeight="1" x14ac:dyDescent="0.25">
      <c r="A11" s="8" t="s">
        <v>108</v>
      </c>
      <c r="B11" s="6">
        <f>'موازنة ت. التسويقية'!B21</f>
        <v>6425</v>
      </c>
      <c r="C11" s="6">
        <f>'موازنة ت. التسويقية'!C21</f>
        <v>6650</v>
      </c>
      <c r="D11" s="6">
        <f>'موازنة ت. التسويقية'!D21</f>
        <v>7100</v>
      </c>
      <c r="E11" s="6">
        <f>'موازنة ت. التسويقية'!E21</f>
        <v>7325</v>
      </c>
    </row>
    <row r="12" spans="1:5" s="2" customFormat="1" ht="25.15" customHeight="1" x14ac:dyDescent="0.25">
      <c r="A12" s="8" t="s">
        <v>109</v>
      </c>
      <c r="B12" s="6">
        <f>'موازنة م. ا. عمومية'!B17</f>
        <v>7250</v>
      </c>
      <c r="C12" s="6">
        <f>'موازنة م. ا. عمومية'!C17</f>
        <v>7250</v>
      </c>
      <c r="D12" s="6">
        <f>'موازنة م. ا. عمومية'!D17</f>
        <v>7250</v>
      </c>
      <c r="E12" s="6">
        <f>'موازنة م. ا. عمومية'!E17</f>
        <v>7250</v>
      </c>
    </row>
    <row r="13" spans="1:5" s="2" customFormat="1" ht="25.15" customHeight="1" x14ac:dyDescent="0.25">
      <c r="A13" s="8" t="s">
        <v>110</v>
      </c>
      <c r="B13" s="6">
        <v>10000</v>
      </c>
      <c r="C13" s="6"/>
      <c r="D13" s="6"/>
      <c r="E13" s="6"/>
    </row>
    <row r="14" spans="1:5" s="2" customFormat="1" ht="25.15" customHeight="1" x14ac:dyDescent="0.25">
      <c r="A14" s="46" t="s">
        <v>128</v>
      </c>
      <c r="B14" s="44">
        <f>SUM(B8:B13)</f>
        <v>50543</v>
      </c>
      <c r="C14" s="44">
        <f t="shared" ref="C14:E14" si="2">SUM(C8:C13)</f>
        <v>36889</v>
      </c>
      <c r="D14" s="44">
        <f t="shared" si="2"/>
        <v>42048</v>
      </c>
      <c r="E14" s="44">
        <f t="shared" si="2"/>
        <v>46063</v>
      </c>
    </row>
    <row r="15" spans="1:5" s="2" customFormat="1" ht="25.15" customHeight="1" x14ac:dyDescent="0.25">
      <c r="A15" s="10" t="s">
        <v>129</v>
      </c>
      <c r="B15" s="51">
        <f>B7-B14</f>
        <v>-4543</v>
      </c>
      <c r="C15" s="51">
        <f>C7-C14</f>
        <v>21361</v>
      </c>
      <c r="D15" s="51">
        <f t="shared" ref="D15:E15" si="3">D7-D14</f>
        <v>24452</v>
      </c>
      <c r="E15" s="51">
        <f t="shared" si="3"/>
        <v>52207</v>
      </c>
    </row>
    <row r="16" spans="1:5" s="61" customFormat="1" ht="25.15" customHeight="1" x14ac:dyDescent="0.25">
      <c r="A16" s="59" t="s">
        <v>112</v>
      </c>
      <c r="B16" s="60">
        <f>10000-B15</f>
        <v>14543</v>
      </c>
      <c r="C16" s="60">
        <f>+B16+B17-B16-C15</f>
        <v>-11361</v>
      </c>
      <c r="D16" s="60">
        <f>-B16-C16</f>
        <v>-3182</v>
      </c>
      <c r="E16" s="60">
        <f>-B16-D16-C16</f>
        <v>0</v>
      </c>
    </row>
    <row r="17" spans="1:5" s="2" customFormat="1" ht="25.15" customHeight="1" x14ac:dyDescent="0.25">
      <c r="A17" s="10" t="s">
        <v>113</v>
      </c>
      <c r="B17" s="51">
        <f>B15+B16</f>
        <v>10000</v>
      </c>
      <c r="C17" s="51">
        <f>C15+C16</f>
        <v>10000</v>
      </c>
      <c r="D17" s="51">
        <f>D15+D16</f>
        <v>21270</v>
      </c>
      <c r="E17" s="51">
        <f>E15+E16</f>
        <v>52207</v>
      </c>
    </row>
    <row r="20" spans="1:5" x14ac:dyDescent="0.25">
      <c r="C20" s="62"/>
      <c r="D20" s="62"/>
      <c r="E20" s="62"/>
    </row>
    <row r="21" spans="1:5" x14ac:dyDescent="0.25">
      <c r="C21" s="62"/>
      <c r="E21" s="62"/>
    </row>
  </sheetData>
  <mergeCells count="2">
    <mergeCell ref="A1:E1"/>
    <mergeCell ref="A2:E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rightToLeft="1" tabSelected="1" workbookViewId="0">
      <selection sqref="A1:D1"/>
    </sheetView>
  </sheetViews>
  <sheetFormatPr defaultColWidth="8.85546875" defaultRowHeight="15" x14ac:dyDescent="0.25"/>
  <cols>
    <col min="1" max="1" width="25.7109375" style="1" customWidth="1"/>
    <col min="2" max="2" width="18.7109375" style="1" customWidth="1"/>
    <col min="3" max="3" width="18.7109375" style="1" bestFit="1" customWidth="1"/>
    <col min="4" max="4" width="33.85546875" style="1" bestFit="1" customWidth="1"/>
    <col min="5" max="5" width="1.7109375" style="1" customWidth="1"/>
    <col min="6" max="6" width="21.140625" style="1" hidden="1" customWidth="1"/>
    <col min="7" max="7" width="11" style="1" bestFit="1" customWidth="1"/>
    <col min="8" max="16384" width="8.85546875" style="1"/>
  </cols>
  <sheetData>
    <row r="1" spans="1:7" ht="34.9" customHeight="1" x14ac:dyDescent="0.25">
      <c r="A1" s="64" t="s">
        <v>151</v>
      </c>
      <c r="B1" s="64"/>
      <c r="C1" s="64"/>
      <c r="D1" s="64"/>
    </row>
    <row r="2" spans="1:7" s="2" customFormat="1" ht="10.15" customHeight="1" x14ac:dyDescent="0.25"/>
    <row r="3" spans="1:7" s="2" customFormat="1" ht="10.15" customHeight="1" x14ac:dyDescent="0.25"/>
    <row r="4" spans="1:7" s="3" customFormat="1" ht="25.15" customHeight="1" x14ac:dyDescent="0.25">
      <c r="B4" s="21" t="s">
        <v>114</v>
      </c>
      <c r="C4" s="21" t="s">
        <v>115</v>
      </c>
      <c r="D4" s="21" t="s">
        <v>116</v>
      </c>
    </row>
    <row r="5" spans="1:7" s="2" customFormat="1" ht="25.15" customHeight="1" x14ac:dyDescent="0.25">
      <c r="A5" s="49" t="s">
        <v>123</v>
      </c>
      <c r="B5" s="6"/>
      <c r="C5" s="6"/>
      <c r="D5" s="6"/>
    </row>
    <row r="6" spans="1:7" s="2" customFormat="1" ht="25.15" customHeight="1" x14ac:dyDescent="0.25">
      <c r="A6" s="4" t="s">
        <v>117</v>
      </c>
      <c r="B6" s="6">
        <f>'موازنة المبيعات'!F7</f>
        <v>175000</v>
      </c>
      <c r="C6" s="6"/>
      <c r="D6" s="6" t="s">
        <v>126</v>
      </c>
    </row>
    <row r="7" spans="1:7" s="2" customFormat="1" ht="25.15" customHeight="1" x14ac:dyDescent="0.25">
      <c r="A7" s="46" t="s">
        <v>118</v>
      </c>
      <c r="C7" s="44">
        <f>SUM(B6:B6)</f>
        <v>175000</v>
      </c>
      <c r="D7" s="6"/>
    </row>
    <row r="8" spans="1:7" s="2" customFormat="1" ht="25.15" customHeight="1" x14ac:dyDescent="0.25">
      <c r="A8" s="50" t="s">
        <v>124</v>
      </c>
      <c r="B8" s="6"/>
      <c r="C8" s="6"/>
      <c r="D8" s="6"/>
    </row>
    <row r="9" spans="1:7" s="2" customFormat="1" ht="25.15" customHeight="1" x14ac:dyDescent="0.25">
      <c r="A9" s="8" t="s">
        <v>105</v>
      </c>
      <c r="B9" s="6">
        <f>'موازنة المشتريات'!F13/1075*1000</f>
        <v>65916.279069767435</v>
      </c>
      <c r="C9" s="6"/>
      <c r="D9" s="6" t="s">
        <v>135</v>
      </c>
      <c r="F9" s="9">
        <f>'موازنة المشتريات'!F13</f>
        <v>70860</v>
      </c>
      <c r="G9" s="9"/>
    </row>
    <row r="10" spans="1:7" s="2" customFormat="1" ht="25.15" customHeight="1" x14ac:dyDescent="0.25">
      <c r="A10" s="8" t="s">
        <v>106</v>
      </c>
      <c r="B10" s="6">
        <f>'موازنة الاجور المباشرة'!F9/1075*1000</f>
        <v>5000</v>
      </c>
      <c r="C10" s="6"/>
      <c r="D10" s="6" t="s">
        <v>125</v>
      </c>
      <c r="F10" s="9">
        <f>'موازنة الاجور المباشرة'!F9</f>
        <v>5375</v>
      </c>
    </row>
    <row r="11" spans="1:7" s="2" customFormat="1" ht="25.15" customHeight="1" x14ac:dyDescent="0.25">
      <c r="A11" s="8" t="s">
        <v>119</v>
      </c>
      <c r="B11" s="6">
        <f>'موازنة ت. الصناعية'!F29/1075*1000</f>
        <v>25953.488372093023</v>
      </c>
      <c r="C11" s="6"/>
      <c r="D11" s="6" t="s">
        <v>136</v>
      </c>
      <c r="F11" s="9">
        <f>'موازنة ت. الصناعية'!F29</f>
        <v>27900</v>
      </c>
    </row>
    <row r="12" spans="1:7" s="2" customFormat="1" ht="25.15" customHeight="1" x14ac:dyDescent="0.25">
      <c r="A12" s="8" t="s">
        <v>108</v>
      </c>
      <c r="B12" s="6">
        <f>'موازنة ت. التسويقية'!F21</f>
        <v>27500</v>
      </c>
      <c r="C12" s="6"/>
      <c r="D12" s="6"/>
    </row>
    <row r="13" spans="1:7" s="2" customFormat="1" ht="25.15" customHeight="1" x14ac:dyDescent="0.25">
      <c r="A13" s="8" t="s">
        <v>120</v>
      </c>
      <c r="B13" s="6">
        <f>'موازنة م. ا. عمومية'!F16</f>
        <v>29600</v>
      </c>
      <c r="C13" s="6"/>
      <c r="D13" s="6"/>
    </row>
    <row r="14" spans="1:7" s="2" customFormat="1" ht="25.15" customHeight="1" x14ac:dyDescent="0.25">
      <c r="A14" s="46" t="s">
        <v>121</v>
      </c>
      <c r="C14" s="44">
        <f>SUM(B9:B13)</f>
        <v>153969.76744186046</v>
      </c>
      <c r="D14" s="6"/>
    </row>
    <row r="15" spans="1:7" s="2" customFormat="1" ht="25.15" customHeight="1" x14ac:dyDescent="0.25">
      <c r="A15" s="10" t="s">
        <v>122</v>
      </c>
      <c r="B15" s="11"/>
      <c r="C15" s="11">
        <f>C7-C14</f>
        <v>21030.232558139542</v>
      </c>
      <c r="D15" s="11"/>
      <c r="F15" s="9"/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rightToLeft="1" workbookViewId="0">
      <selection sqref="A1:F1"/>
    </sheetView>
  </sheetViews>
  <sheetFormatPr defaultColWidth="8.85546875" defaultRowHeight="15" x14ac:dyDescent="0.25"/>
  <cols>
    <col min="1" max="1" width="18.42578125" style="1" customWidth="1"/>
    <col min="2" max="2" width="18.7109375" style="1" customWidth="1"/>
    <col min="3" max="6" width="16.7109375" style="1" customWidth="1"/>
    <col min="7" max="7" width="1.7109375" style="1" customWidth="1"/>
    <col min="8" max="8" width="16.7109375" style="1" customWidth="1"/>
    <col min="9" max="9" width="41.7109375" style="1" bestFit="1" customWidth="1"/>
    <col min="10" max="16384" width="8.85546875" style="1"/>
  </cols>
  <sheetData>
    <row r="1" spans="1:9" ht="34.9" customHeight="1" x14ac:dyDescent="0.25">
      <c r="A1" s="67" t="s">
        <v>148</v>
      </c>
      <c r="B1" s="67"/>
      <c r="C1" s="67"/>
      <c r="D1" s="67"/>
      <c r="E1" s="67"/>
      <c r="F1" s="67"/>
    </row>
    <row r="2" spans="1:9" ht="100.15" customHeight="1" x14ac:dyDescent="0.25">
      <c r="A2" s="63" t="s">
        <v>138</v>
      </c>
      <c r="B2" s="63"/>
      <c r="C2" s="63"/>
      <c r="D2" s="63"/>
      <c r="E2" s="63"/>
      <c r="F2" s="63"/>
    </row>
    <row r="3" spans="1:9" s="2" customFormat="1" ht="10.15" customHeight="1" x14ac:dyDescent="0.25"/>
    <row r="4" spans="1:9" s="3" customFormat="1" ht="25.15" customHeight="1" thickBot="1" x14ac:dyDescent="0.3">
      <c r="C4" s="22" t="s">
        <v>0</v>
      </c>
      <c r="D4" s="22" t="s">
        <v>1</v>
      </c>
      <c r="E4" s="22" t="s">
        <v>2</v>
      </c>
      <c r="F4" s="22" t="s">
        <v>3</v>
      </c>
      <c r="H4" s="22" t="s">
        <v>8</v>
      </c>
    </row>
    <row r="5" spans="1:9" s="2" customFormat="1" ht="25.15" customHeight="1" thickBot="1" x14ac:dyDescent="0.3">
      <c r="B5" s="24" t="s">
        <v>10</v>
      </c>
      <c r="C5" s="25">
        <f>50000*0.1</f>
        <v>5000</v>
      </c>
      <c r="D5" s="25">
        <f>50000*0.3</f>
        <v>15000</v>
      </c>
      <c r="E5" s="25">
        <f>50000*0.15</f>
        <v>7500</v>
      </c>
      <c r="F5" s="26">
        <f>50000*0.35</f>
        <v>17500</v>
      </c>
      <c r="G5" s="9"/>
      <c r="H5" s="27">
        <f>50000*0.1</f>
        <v>5000</v>
      </c>
    </row>
    <row r="6" spans="1:9" s="2" customFormat="1" ht="25.15" customHeight="1" x14ac:dyDescent="0.25">
      <c r="A6" s="68" t="s">
        <v>11</v>
      </c>
      <c r="B6" s="12" t="s">
        <v>12</v>
      </c>
      <c r="C6" s="13">
        <f>'موازنة المبيعات'!B7*0.5</f>
        <v>13125</v>
      </c>
      <c r="D6" s="13"/>
      <c r="E6" s="13"/>
      <c r="F6" s="23"/>
      <c r="G6" s="9"/>
      <c r="H6" s="13"/>
    </row>
    <row r="7" spans="1:9" s="2" customFormat="1" ht="34.9" customHeight="1" thickBot="1" x14ac:dyDescent="0.3">
      <c r="A7" s="69"/>
      <c r="B7" s="17" t="s">
        <v>16</v>
      </c>
      <c r="C7" s="18">
        <f>C6*0.6</f>
        <v>7875</v>
      </c>
      <c r="D7" s="18">
        <f>C6*0.4</f>
        <v>5250</v>
      </c>
      <c r="E7" s="18"/>
      <c r="F7" s="19"/>
      <c r="G7" s="9"/>
      <c r="H7" s="6"/>
    </row>
    <row r="8" spans="1:9" s="2" customFormat="1" ht="25.15" customHeight="1" x14ac:dyDescent="0.25">
      <c r="A8" s="68" t="s">
        <v>13</v>
      </c>
      <c r="B8" s="14" t="s">
        <v>12</v>
      </c>
      <c r="C8" s="15"/>
      <c r="D8" s="15">
        <f>'موازنة المبيعات'!C7*0.5</f>
        <v>17500</v>
      </c>
      <c r="E8" s="15"/>
      <c r="F8" s="16"/>
      <c r="G8" s="9"/>
      <c r="H8" s="6"/>
    </row>
    <row r="9" spans="1:9" s="2" customFormat="1" ht="34.9" customHeight="1" thickBot="1" x14ac:dyDescent="0.3">
      <c r="A9" s="69"/>
      <c r="B9" s="17" t="s">
        <v>16</v>
      </c>
      <c r="C9" s="18"/>
      <c r="D9" s="18">
        <f>D8*0.6</f>
        <v>10500</v>
      </c>
      <c r="E9" s="18">
        <f>D8*0.4</f>
        <v>7000</v>
      </c>
      <c r="F9" s="19"/>
      <c r="G9" s="9"/>
      <c r="H9" s="6"/>
    </row>
    <row r="10" spans="1:9" s="2" customFormat="1" ht="25.15" customHeight="1" x14ac:dyDescent="0.25">
      <c r="A10" s="68" t="s">
        <v>14</v>
      </c>
      <c r="B10" s="14" t="s">
        <v>12</v>
      </c>
      <c r="C10" s="15"/>
      <c r="D10" s="15"/>
      <c r="E10" s="15">
        <f>'موازنة المبيعات'!D7*0.5</f>
        <v>26250</v>
      </c>
      <c r="F10" s="16"/>
      <c r="G10" s="9"/>
      <c r="H10" s="6"/>
    </row>
    <row r="11" spans="1:9" s="2" customFormat="1" ht="34.9" customHeight="1" thickBot="1" x14ac:dyDescent="0.3">
      <c r="A11" s="69"/>
      <c r="B11" s="17" t="s">
        <v>16</v>
      </c>
      <c r="C11" s="18"/>
      <c r="D11" s="18"/>
      <c r="E11" s="18">
        <f>E10*0.6</f>
        <v>15750</v>
      </c>
      <c r="F11" s="19">
        <f>E10*0.4</f>
        <v>10500</v>
      </c>
      <c r="G11" s="9"/>
      <c r="H11" s="6"/>
    </row>
    <row r="12" spans="1:9" s="2" customFormat="1" ht="25.15" customHeight="1" x14ac:dyDescent="0.25">
      <c r="A12" s="68" t="s">
        <v>15</v>
      </c>
      <c r="B12" s="14" t="s">
        <v>12</v>
      </c>
      <c r="C12" s="15"/>
      <c r="D12" s="15"/>
      <c r="E12" s="15"/>
      <c r="F12" s="16">
        <f>'موازنة المبيعات'!E7*0.5</f>
        <v>30625</v>
      </c>
      <c r="G12" s="9"/>
      <c r="H12" s="6"/>
    </row>
    <row r="13" spans="1:9" s="2" customFormat="1" ht="34.9" customHeight="1" thickBot="1" x14ac:dyDescent="0.3">
      <c r="A13" s="69"/>
      <c r="B13" s="17" t="s">
        <v>16</v>
      </c>
      <c r="C13" s="18"/>
      <c r="D13" s="18"/>
      <c r="E13" s="18"/>
      <c r="F13" s="19">
        <f>F12*0.6</f>
        <v>18375</v>
      </c>
      <c r="G13" s="9"/>
      <c r="H13" s="6">
        <f>F12*0.4</f>
        <v>12250</v>
      </c>
    </row>
    <row r="14" spans="1:9" s="2" customFormat="1" ht="25.15" customHeight="1" x14ac:dyDescent="0.25">
      <c r="B14" s="11" t="s">
        <v>17</v>
      </c>
      <c r="C14" s="11">
        <f>SUM(C5:C13)</f>
        <v>26000</v>
      </c>
      <c r="D14" s="11">
        <f t="shared" ref="D14:F14" si="0">SUM(D5:D13)</f>
        <v>48250</v>
      </c>
      <c r="E14" s="11">
        <f>SUM(E5:E13)</f>
        <v>56500</v>
      </c>
      <c r="F14" s="11">
        <f t="shared" si="0"/>
        <v>77000</v>
      </c>
      <c r="G14" s="9"/>
      <c r="H14" s="11">
        <f>SUM(H5:H13)</f>
        <v>17250</v>
      </c>
      <c r="I14" s="11" t="s">
        <v>18</v>
      </c>
    </row>
  </sheetData>
  <mergeCells count="6">
    <mergeCell ref="A1:F1"/>
    <mergeCell ref="A6:A7"/>
    <mergeCell ref="A8:A9"/>
    <mergeCell ref="A10:A11"/>
    <mergeCell ref="A12:A13"/>
    <mergeCell ref="A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rightToLeft="1" workbookViewId="0">
      <pane ySplit="4" topLeftCell="A5" activePane="bottomLeft" state="frozen"/>
      <selection pane="bottomLeft" activeCell="F9" sqref="F9"/>
    </sheetView>
  </sheetViews>
  <sheetFormatPr defaultColWidth="8.85546875" defaultRowHeight="15" x14ac:dyDescent="0.25"/>
  <cols>
    <col min="1" max="1" width="29.140625" style="1" bestFit="1" customWidth="1"/>
    <col min="2" max="6" width="16.7109375" style="1" customWidth="1"/>
    <col min="7" max="7" width="1.7109375" style="1" customWidth="1"/>
    <col min="8" max="9" width="16.7109375" style="1" customWidth="1"/>
    <col min="10" max="16384" width="8.85546875" style="1"/>
  </cols>
  <sheetData>
    <row r="1" spans="1:9" ht="34.9" customHeight="1" x14ac:dyDescent="0.25">
      <c r="A1" s="67" t="s">
        <v>147</v>
      </c>
      <c r="B1" s="67"/>
      <c r="C1" s="67"/>
      <c r="D1" s="67"/>
      <c r="E1" s="67"/>
      <c r="F1" s="67"/>
    </row>
    <row r="2" spans="1:9" ht="25.15" customHeight="1" x14ac:dyDescent="0.25">
      <c r="A2" s="63" t="s">
        <v>19</v>
      </c>
      <c r="B2" s="63"/>
      <c r="C2" s="63"/>
      <c r="D2" s="63"/>
      <c r="E2" s="63"/>
      <c r="F2" s="63"/>
    </row>
    <row r="3" spans="1:9" s="2" customFormat="1" ht="10.15" customHeight="1" x14ac:dyDescent="0.25"/>
    <row r="4" spans="1:9" s="3" customFormat="1" ht="25.15" customHeight="1" x14ac:dyDescent="0.25">
      <c r="B4" s="22" t="s">
        <v>0</v>
      </c>
      <c r="C4" s="22" t="s">
        <v>1</v>
      </c>
      <c r="D4" s="22" t="s">
        <v>2</v>
      </c>
      <c r="E4" s="22" t="s">
        <v>3</v>
      </c>
      <c r="F4" s="21" t="s">
        <v>7</v>
      </c>
      <c r="H4" s="22" t="s">
        <v>8</v>
      </c>
      <c r="I4" s="22" t="s">
        <v>9</v>
      </c>
    </row>
    <row r="5" spans="1:9" s="2" customFormat="1" ht="25.15" customHeight="1" x14ac:dyDescent="0.25">
      <c r="A5" s="4" t="s">
        <v>20</v>
      </c>
      <c r="B5" s="5">
        <f>'موازنة المبيعات'!B5</f>
        <v>150</v>
      </c>
      <c r="C5" s="5">
        <f>'موازنة المبيعات'!C5</f>
        <v>200</v>
      </c>
      <c r="D5" s="5">
        <f>'موازنة المبيعات'!D5</f>
        <v>300</v>
      </c>
      <c r="E5" s="5">
        <f>'موازنة المبيعات'!E5</f>
        <v>350</v>
      </c>
      <c r="F5" s="4">
        <f>SUM(B5:E5)</f>
        <v>1000</v>
      </c>
      <c r="H5" s="5">
        <f>'موازنة المبيعات'!H5</f>
        <v>400</v>
      </c>
      <c r="I5" s="5">
        <f>'موازنة المبيعات'!I5</f>
        <v>500</v>
      </c>
    </row>
    <row r="6" spans="1:9" s="2" customFormat="1" ht="25.15" customHeight="1" x14ac:dyDescent="0.25">
      <c r="A6" s="4" t="s">
        <v>21</v>
      </c>
      <c r="B6" s="5">
        <f>C5*0.3</f>
        <v>60</v>
      </c>
      <c r="C6" s="5">
        <f t="shared" ref="C6:D6" si="0">D5*0.3</f>
        <v>90</v>
      </c>
      <c r="D6" s="5">
        <f t="shared" si="0"/>
        <v>105</v>
      </c>
      <c r="E6" s="30">
        <f>H5*0.3</f>
        <v>120</v>
      </c>
      <c r="F6" s="4">
        <f>SUM(B6:E6)</f>
        <v>375</v>
      </c>
      <c r="H6" s="5">
        <f>I5*0.3</f>
        <v>150</v>
      </c>
      <c r="I6" s="5"/>
    </row>
    <row r="7" spans="1:9" s="2" customFormat="1" ht="25.15" customHeight="1" x14ac:dyDescent="0.25">
      <c r="A7" s="8" t="s">
        <v>22</v>
      </c>
      <c r="B7" s="4">
        <f>SUM(B5:B6)</f>
        <v>210</v>
      </c>
      <c r="C7" s="4">
        <f t="shared" ref="C7:F7" si="1">SUM(C5:C6)</f>
        <v>290</v>
      </c>
      <c r="D7" s="4">
        <f t="shared" si="1"/>
        <v>405</v>
      </c>
      <c r="E7" s="4">
        <f t="shared" si="1"/>
        <v>470</v>
      </c>
      <c r="F7" s="4">
        <f t="shared" si="1"/>
        <v>1375</v>
      </c>
      <c r="G7" s="3"/>
      <c r="H7" s="4">
        <f>SUM(H5:H6)</f>
        <v>550</v>
      </c>
      <c r="I7" s="4"/>
    </row>
    <row r="8" spans="1:9" s="2" customFormat="1" ht="25.15" customHeight="1" x14ac:dyDescent="0.25">
      <c r="A8" s="4" t="s">
        <v>23</v>
      </c>
      <c r="B8" s="52">
        <f>B5*0.3*-1</f>
        <v>-45</v>
      </c>
      <c r="C8" s="53">
        <f>B6*-1</f>
        <v>-60</v>
      </c>
      <c r="D8" s="53">
        <f>C6*-1</f>
        <v>-90</v>
      </c>
      <c r="E8" s="53">
        <f>D6*-1</f>
        <v>-105</v>
      </c>
      <c r="F8" s="54">
        <f>SUM(B8:E8)</f>
        <v>-300</v>
      </c>
      <c r="G8" s="55"/>
      <c r="H8" s="53">
        <f>E6*-1</f>
        <v>-120</v>
      </c>
      <c r="I8" s="5"/>
    </row>
    <row r="9" spans="1:9" s="2" customFormat="1" ht="25.15" customHeight="1" x14ac:dyDescent="0.25">
      <c r="A9" s="28" t="s">
        <v>24</v>
      </c>
      <c r="B9" s="29">
        <f>SUM(B7:B8)</f>
        <v>165</v>
      </c>
      <c r="C9" s="29">
        <f t="shared" ref="C9:F9" si="2">SUM(C7:C8)</f>
        <v>230</v>
      </c>
      <c r="D9" s="29">
        <f t="shared" si="2"/>
        <v>315</v>
      </c>
      <c r="E9" s="29">
        <f t="shared" si="2"/>
        <v>365</v>
      </c>
      <c r="F9" s="29">
        <f t="shared" si="2"/>
        <v>1075</v>
      </c>
      <c r="H9" s="29">
        <f>SUM(H7:H8)</f>
        <v>430</v>
      </c>
      <c r="I9" s="29"/>
    </row>
    <row r="11" spans="1:9" s="3" customFormat="1" ht="25.15" customHeight="1" x14ac:dyDescent="0.25">
      <c r="A11" s="32" t="s">
        <v>25</v>
      </c>
      <c r="B11" s="33"/>
      <c r="C11" s="33"/>
      <c r="D11" s="33"/>
      <c r="E11" s="33"/>
      <c r="F11" s="33"/>
    </row>
    <row r="12" spans="1:9" s="2" customFormat="1" ht="25.15" customHeight="1" x14ac:dyDescent="0.25">
      <c r="A12" s="66" t="s">
        <v>130</v>
      </c>
      <c r="B12" s="66"/>
      <c r="C12" s="66"/>
      <c r="D12" s="66"/>
      <c r="E12" s="66"/>
      <c r="F12" s="66"/>
    </row>
    <row r="13" spans="1:9" s="2" customFormat="1" ht="25.15" customHeight="1" x14ac:dyDescent="0.25">
      <c r="A13" s="66" t="s">
        <v>131</v>
      </c>
      <c r="B13" s="66"/>
      <c r="C13" s="66"/>
      <c r="D13" s="66"/>
      <c r="E13" s="66"/>
      <c r="F13" s="66"/>
    </row>
    <row r="14" spans="1:9" ht="25.15" customHeight="1" x14ac:dyDescent="0.25"/>
    <row r="15" spans="1:9" ht="25.15" customHeight="1" x14ac:dyDescent="0.25"/>
    <row r="16" spans="1:9" ht="25.15" customHeight="1" x14ac:dyDescent="0.25"/>
    <row r="17" ht="25.15" customHeight="1" x14ac:dyDescent="0.25"/>
  </sheetData>
  <mergeCells count="4">
    <mergeCell ref="A12:F12"/>
    <mergeCell ref="A13:F13"/>
    <mergeCell ref="A1:F1"/>
    <mergeCell ref="A2:F2"/>
  </mergeCells>
  <pageMargins left="0.7" right="0.7" top="0.75" bottom="0.75" header="0.3" footer="0.3"/>
  <ignoredErrors>
    <ignoredError sqref="F7 H8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rightToLeft="1" workbookViewId="0">
      <pane ySplit="4" topLeftCell="A5" activePane="bottomLeft" state="frozen"/>
      <selection pane="bottomLeft" activeCell="F13" sqref="F13"/>
    </sheetView>
  </sheetViews>
  <sheetFormatPr defaultColWidth="8.85546875" defaultRowHeight="15" x14ac:dyDescent="0.25"/>
  <cols>
    <col min="1" max="1" width="32.7109375" style="1" customWidth="1"/>
    <col min="2" max="6" width="18.7109375" style="1" customWidth="1"/>
    <col min="7" max="7" width="1.7109375" style="1" customWidth="1"/>
    <col min="8" max="8" width="16.7109375" style="1" customWidth="1"/>
    <col min="9" max="16384" width="8.85546875" style="1"/>
  </cols>
  <sheetData>
    <row r="1" spans="1:8" ht="34.9" customHeight="1" x14ac:dyDescent="0.25">
      <c r="A1" s="67" t="s">
        <v>146</v>
      </c>
      <c r="B1" s="67"/>
      <c r="C1" s="67"/>
      <c r="D1" s="67"/>
      <c r="E1" s="67"/>
      <c r="F1" s="67"/>
    </row>
    <row r="2" spans="1:8" ht="45" customHeight="1" x14ac:dyDescent="0.25">
      <c r="A2" s="63" t="s">
        <v>150</v>
      </c>
      <c r="B2" s="63"/>
      <c r="C2" s="63"/>
      <c r="D2" s="63"/>
      <c r="E2" s="63"/>
      <c r="F2" s="63"/>
    </row>
    <row r="3" spans="1:8" s="2" customFormat="1" ht="10.15" customHeight="1" x14ac:dyDescent="0.25"/>
    <row r="4" spans="1:8" s="3" customFormat="1" ht="25.15" customHeight="1" x14ac:dyDescent="0.25">
      <c r="B4" s="22" t="s">
        <v>0</v>
      </c>
      <c r="C4" s="22" t="s">
        <v>1</v>
      </c>
      <c r="D4" s="22" t="s">
        <v>2</v>
      </c>
      <c r="E4" s="22" t="s">
        <v>3</v>
      </c>
      <c r="F4" s="21" t="s">
        <v>7</v>
      </c>
      <c r="H4" s="22" t="s">
        <v>8</v>
      </c>
    </row>
    <row r="5" spans="1:8" s="2" customFormat="1" ht="25.15" customHeight="1" x14ac:dyDescent="0.25">
      <c r="A5" s="4" t="s">
        <v>26</v>
      </c>
      <c r="B5" s="5">
        <f>'موازنة الانتاج'!B9</f>
        <v>165</v>
      </c>
      <c r="C5" s="5">
        <f>'موازنة الانتاج'!C9</f>
        <v>230</v>
      </c>
      <c r="D5" s="5">
        <f>'موازنة الانتاج'!D9</f>
        <v>315</v>
      </c>
      <c r="E5" s="5">
        <f>'موازنة الانتاج'!E9</f>
        <v>365</v>
      </c>
      <c r="F5" s="4">
        <f>SUM(B5:E5)</f>
        <v>1075</v>
      </c>
      <c r="H5" s="5">
        <f>'موازنة الانتاج'!H9</f>
        <v>430</v>
      </c>
    </row>
    <row r="6" spans="1:8" s="2" customFormat="1" ht="25.15" customHeight="1" x14ac:dyDescent="0.25">
      <c r="A6" s="4" t="s">
        <v>27</v>
      </c>
      <c r="B6" s="5">
        <v>2</v>
      </c>
      <c r="C6" s="5">
        <v>2</v>
      </c>
      <c r="D6" s="5">
        <v>2</v>
      </c>
      <c r="E6" s="5">
        <v>2</v>
      </c>
      <c r="F6" s="4">
        <v>2</v>
      </c>
      <c r="H6" s="5">
        <v>2</v>
      </c>
    </row>
    <row r="7" spans="1:8" s="2" customFormat="1" ht="25.15" customHeight="1" x14ac:dyDescent="0.25">
      <c r="A7" s="8" t="s">
        <v>28</v>
      </c>
      <c r="B7" s="4">
        <f>B5*B6</f>
        <v>330</v>
      </c>
      <c r="C7" s="4">
        <f t="shared" ref="C7:E7" si="0">C5*C6</f>
        <v>460</v>
      </c>
      <c r="D7" s="4">
        <f t="shared" si="0"/>
        <v>630</v>
      </c>
      <c r="E7" s="4">
        <f t="shared" si="0"/>
        <v>730</v>
      </c>
      <c r="F7" s="4">
        <f>F5*F6</f>
        <v>2150</v>
      </c>
      <c r="G7" s="3"/>
      <c r="H7" s="4">
        <f>H5*H6</f>
        <v>860</v>
      </c>
    </row>
    <row r="8" spans="1:8" s="2" customFormat="1" ht="25.15" customHeight="1" x14ac:dyDescent="0.25">
      <c r="A8" s="4" t="s">
        <v>29</v>
      </c>
      <c r="B8" s="5">
        <f>C7*0.4</f>
        <v>184</v>
      </c>
      <c r="C8" s="5">
        <f t="shared" ref="C8" si="1">D7*0.4</f>
        <v>252</v>
      </c>
      <c r="D8" s="5">
        <f>E7*0.4</f>
        <v>292</v>
      </c>
      <c r="E8" s="30">
        <f>H7*0.4</f>
        <v>344</v>
      </c>
      <c r="F8" s="4">
        <f>SUM(B8:E8)</f>
        <v>1072</v>
      </c>
      <c r="H8" s="5"/>
    </row>
    <row r="9" spans="1:8" s="2" customFormat="1" ht="25.15" customHeight="1" x14ac:dyDescent="0.25">
      <c r="A9" s="12" t="s">
        <v>30</v>
      </c>
      <c r="B9" s="4">
        <f>SUM(B7:B8)</f>
        <v>514</v>
      </c>
      <c r="C9" s="4">
        <f t="shared" ref="C9:E9" si="2">SUM(C7:C8)</f>
        <v>712</v>
      </c>
      <c r="D9" s="4">
        <f t="shared" si="2"/>
        <v>922</v>
      </c>
      <c r="E9" s="4">
        <f t="shared" si="2"/>
        <v>1074</v>
      </c>
      <c r="F9" s="12">
        <f>SUM(B9:E9)</f>
        <v>3222</v>
      </c>
      <c r="H9" s="31"/>
    </row>
    <row r="10" spans="1:8" s="2" customFormat="1" ht="25.15" customHeight="1" x14ac:dyDescent="0.25">
      <c r="A10" s="4" t="s">
        <v>31</v>
      </c>
      <c r="B10" s="56">
        <f>B7*-0.4</f>
        <v>-132</v>
      </c>
      <c r="C10" s="57">
        <f>B8*-1</f>
        <v>-184</v>
      </c>
      <c r="D10" s="57">
        <f>C8*-1</f>
        <v>-252</v>
      </c>
      <c r="E10" s="57">
        <f>D8*-1</f>
        <v>-292</v>
      </c>
      <c r="F10" s="58">
        <f>SUM(B10:E10)</f>
        <v>-860</v>
      </c>
      <c r="H10" s="31"/>
    </row>
    <row r="11" spans="1:8" s="2" customFormat="1" ht="25.15" customHeight="1" x14ac:dyDescent="0.25">
      <c r="A11" s="12" t="s">
        <v>32</v>
      </c>
      <c r="B11" s="4">
        <f>SUM(B9:B10)</f>
        <v>382</v>
      </c>
      <c r="C11" s="4">
        <f t="shared" ref="C11" si="3">SUM(C9:C10)</f>
        <v>528</v>
      </c>
      <c r="D11" s="4">
        <f>SUM(D9:D10)</f>
        <v>670</v>
      </c>
      <c r="E11" s="4">
        <f>SUM(E9:E10)</f>
        <v>782</v>
      </c>
      <c r="F11" s="12">
        <f>SUM(B11:E11)</f>
        <v>2362</v>
      </c>
      <c r="H11" s="31"/>
    </row>
    <row r="12" spans="1:8" s="2" customFormat="1" ht="25.15" customHeight="1" x14ac:dyDescent="0.25">
      <c r="A12" s="12" t="s">
        <v>33</v>
      </c>
      <c r="B12" s="6">
        <v>30</v>
      </c>
      <c r="C12" s="6">
        <v>30</v>
      </c>
      <c r="D12" s="6">
        <v>30</v>
      </c>
      <c r="E12" s="6">
        <v>30</v>
      </c>
      <c r="F12" s="7">
        <v>30</v>
      </c>
      <c r="H12" s="31"/>
    </row>
    <row r="13" spans="1:8" s="2" customFormat="1" ht="25.15" customHeight="1" x14ac:dyDescent="0.25">
      <c r="A13" s="28" t="s">
        <v>34</v>
      </c>
      <c r="B13" s="28">
        <f>B11*B12</f>
        <v>11460</v>
      </c>
      <c r="C13" s="28">
        <f t="shared" ref="C13:E13" si="4">C11*C12</f>
        <v>15840</v>
      </c>
      <c r="D13" s="28">
        <f t="shared" si="4"/>
        <v>20100</v>
      </c>
      <c r="E13" s="28">
        <f t="shared" si="4"/>
        <v>23460</v>
      </c>
      <c r="F13" s="28">
        <f>SUM(B13:E13)</f>
        <v>70860</v>
      </c>
      <c r="H13" s="29"/>
    </row>
    <row r="15" spans="1:8" s="3" customFormat="1" ht="25.15" customHeight="1" x14ac:dyDescent="0.25">
      <c r="A15" s="32" t="s">
        <v>25</v>
      </c>
      <c r="B15" s="33"/>
      <c r="C15" s="33"/>
      <c r="D15" s="33"/>
      <c r="E15" s="33"/>
      <c r="F15" s="33"/>
      <c r="G15" s="1"/>
    </row>
    <row r="16" spans="1:8" s="2" customFormat="1" ht="25.15" customHeight="1" x14ac:dyDescent="0.25">
      <c r="A16" s="66" t="s">
        <v>132</v>
      </c>
      <c r="B16" s="66"/>
      <c r="C16" s="66"/>
      <c r="D16" s="66"/>
      <c r="E16" s="66"/>
      <c r="F16" s="66"/>
      <c r="G16" s="1"/>
    </row>
    <row r="17" spans="1:8" s="2" customFormat="1" ht="25.15" customHeight="1" x14ac:dyDescent="0.25">
      <c r="A17" s="66" t="s">
        <v>44</v>
      </c>
      <c r="B17" s="66"/>
      <c r="C17" s="66"/>
      <c r="D17" s="66"/>
      <c r="E17" s="66"/>
      <c r="F17" s="66"/>
      <c r="G17" s="1"/>
    </row>
    <row r="18" spans="1:8" ht="25.15" customHeight="1" x14ac:dyDescent="0.25">
      <c r="H18" s="2"/>
    </row>
    <row r="19" spans="1:8" ht="25.15" customHeight="1" x14ac:dyDescent="0.25"/>
    <row r="20" spans="1:8" ht="25.15" customHeight="1" x14ac:dyDescent="0.25"/>
    <row r="21" spans="1:8" ht="25.15" customHeight="1" x14ac:dyDescent="0.25"/>
  </sheetData>
  <mergeCells count="4">
    <mergeCell ref="A1:F1"/>
    <mergeCell ref="A2:F2"/>
    <mergeCell ref="A16:F16"/>
    <mergeCell ref="A17:F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rightToLeft="1" workbookViewId="0">
      <pane ySplit="4" topLeftCell="A5" activePane="bottomLeft" state="frozen"/>
      <selection pane="bottomLeft" activeCell="C6" sqref="C6"/>
    </sheetView>
  </sheetViews>
  <sheetFormatPr defaultColWidth="8.85546875" defaultRowHeight="15" x14ac:dyDescent="0.25"/>
  <cols>
    <col min="1" max="1" width="20.85546875" style="1" bestFit="1" customWidth="1"/>
    <col min="2" max="5" width="18.7109375" style="1" customWidth="1"/>
    <col min="6" max="6" width="1.7109375" style="1" customWidth="1"/>
    <col min="7" max="7" width="18.7109375" style="1" customWidth="1"/>
    <col min="8" max="9" width="41.7109375" style="1" bestFit="1" customWidth="1"/>
    <col min="10" max="16384" width="8.85546875" style="1"/>
  </cols>
  <sheetData>
    <row r="1" spans="1:8" ht="34.9" customHeight="1" x14ac:dyDescent="0.25">
      <c r="A1" s="67" t="s">
        <v>145</v>
      </c>
      <c r="B1" s="67"/>
      <c r="C1" s="67"/>
      <c r="D1" s="67"/>
      <c r="E1" s="67"/>
      <c r="F1" s="67"/>
    </row>
    <row r="2" spans="1:8" ht="60" customHeight="1" x14ac:dyDescent="0.25">
      <c r="A2" s="63" t="s">
        <v>133</v>
      </c>
      <c r="B2" s="63"/>
      <c r="C2" s="63"/>
      <c r="D2" s="63"/>
      <c r="E2" s="63"/>
      <c r="F2" s="63"/>
    </row>
    <row r="3" spans="1:8" s="2" customFormat="1" ht="10.15" customHeight="1" x14ac:dyDescent="0.25"/>
    <row r="4" spans="1:8" s="3" customFormat="1" ht="25.15" customHeight="1" x14ac:dyDescent="0.25">
      <c r="B4" s="22" t="s">
        <v>0</v>
      </c>
      <c r="C4" s="22" t="s">
        <v>1</v>
      </c>
      <c r="D4" s="22" t="s">
        <v>2</v>
      </c>
      <c r="E4" s="22" t="s">
        <v>3</v>
      </c>
      <c r="G4" s="22" t="s">
        <v>8</v>
      </c>
    </row>
    <row r="5" spans="1:8" s="2" customFormat="1" ht="25.15" customHeight="1" x14ac:dyDescent="0.25">
      <c r="A5" s="4" t="s">
        <v>35</v>
      </c>
      <c r="B5" s="6">
        <v>10000</v>
      </c>
      <c r="C5" s="6"/>
      <c r="D5" s="6"/>
      <c r="E5" s="6"/>
      <c r="F5" s="9"/>
      <c r="G5" s="6"/>
    </row>
    <row r="6" spans="1:8" s="2" customFormat="1" ht="25.15" customHeight="1" x14ac:dyDescent="0.25">
      <c r="A6" s="4" t="s">
        <v>36</v>
      </c>
      <c r="B6" s="6">
        <f>'موازنة المشتريات'!B13*0.8</f>
        <v>9168</v>
      </c>
      <c r="C6" s="6">
        <f>'موازنة المشتريات'!B13*0.2</f>
        <v>2292</v>
      </c>
      <c r="D6" s="6"/>
      <c r="E6" s="6"/>
      <c r="F6" s="9"/>
      <c r="G6" s="13"/>
    </row>
    <row r="7" spans="1:8" s="2" customFormat="1" ht="25.15" customHeight="1" x14ac:dyDescent="0.25">
      <c r="A7" s="4" t="s">
        <v>37</v>
      </c>
      <c r="B7" s="6"/>
      <c r="C7" s="6">
        <f>'موازنة المشتريات'!C13*0.8</f>
        <v>12672</v>
      </c>
      <c r="D7" s="6">
        <f>'موازنة المشتريات'!C13*0.2</f>
        <v>3168</v>
      </c>
      <c r="E7" s="6"/>
      <c r="F7" s="9"/>
      <c r="G7" s="6"/>
    </row>
    <row r="8" spans="1:8" s="2" customFormat="1" ht="25.15" customHeight="1" x14ac:dyDescent="0.25">
      <c r="A8" s="4" t="s">
        <v>38</v>
      </c>
      <c r="B8" s="6"/>
      <c r="C8" s="6"/>
      <c r="D8" s="6">
        <f>'موازنة المشتريات'!D13*0.8</f>
        <v>16080</v>
      </c>
      <c r="E8" s="6">
        <f>'موازنة المشتريات'!D13*0.2</f>
        <v>4020</v>
      </c>
      <c r="F8" s="9"/>
      <c r="G8" s="6"/>
    </row>
    <row r="9" spans="1:8" s="2" customFormat="1" ht="25.15" customHeight="1" x14ac:dyDescent="0.25">
      <c r="A9" s="4" t="s">
        <v>39</v>
      </c>
      <c r="B9" s="6"/>
      <c r="C9" s="6"/>
      <c r="D9" s="6"/>
      <c r="E9" s="6">
        <f>'موازنة المشتريات'!E13*0.8</f>
        <v>18768</v>
      </c>
      <c r="G9" s="6">
        <f>'موازنة المشتريات'!E13*0.2</f>
        <v>4692</v>
      </c>
    </row>
    <row r="10" spans="1:8" s="2" customFormat="1" ht="25.15" customHeight="1" x14ac:dyDescent="0.25">
      <c r="A10" s="28" t="s">
        <v>17</v>
      </c>
      <c r="B10" s="28">
        <f>SUM(B5:B9)</f>
        <v>19168</v>
      </c>
      <c r="C10" s="28">
        <f t="shared" ref="C10:E10" si="0">SUM(C5:C9)</f>
        <v>14964</v>
      </c>
      <c r="D10" s="28">
        <f t="shared" si="0"/>
        <v>19248</v>
      </c>
      <c r="E10" s="28">
        <f t="shared" si="0"/>
        <v>22788</v>
      </c>
      <c r="F10" s="9"/>
      <c r="G10" s="11">
        <f>SUM(G5:G9)</f>
        <v>4692</v>
      </c>
      <c r="H10" s="11" t="s">
        <v>40</v>
      </c>
    </row>
  </sheetData>
  <mergeCells count="2">
    <mergeCell ref="A1:F1"/>
    <mergeCell ref="A2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rightToLeft="1" workbookViewId="0">
      <selection activeCell="C11" sqref="C11"/>
    </sheetView>
  </sheetViews>
  <sheetFormatPr defaultColWidth="8.85546875" defaultRowHeight="15" x14ac:dyDescent="0.25"/>
  <cols>
    <col min="1" max="1" width="27.5703125" style="1" bestFit="1" customWidth="1"/>
    <col min="2" max="6" width="18.7109375" style="1" customWidth="1"/>
    <col min="7" max="7" width="1.7109375" style="1" customWidth="1"/>
    <col min="8" max="16384" width="8.85546875" style="1"/>
  </cols>
  <sheetData>
    <row r="1" spans="1:6" ht="34.9" customHeight="1" x14ac:dyDescent="0.25">
      <c r="A1" s="64" t="s">
        <v>144</v>
      </c>
      <c r="B1" s="64"/>
      <c r="C1" s="64"/>
      <c r="D1" s="64"/>
      <c r="E1" s="64"/>
      <c r="F1" s="64"/>
    </row>
    <row r="2" spans="1:6" ht="30" customHeight="1" x14ac:dyDescent="0.25">
      <c r="A2" s="63" t="s">
        <v>41</v>
      </c>
      <c r="B2" s="63"/>
      <c r="C2" s="63"/>
      <c r="D2" s="63"/>
      <c r="E2" s="63"/>
      <c r="F2" s="63"/>
    </row>
    <row r="3" spans="1:6" s="2" customFormat="1" ht="10.15" customHeight="1" x14ac:dyDescent="0.25"/>
    <row r="4" spans="1:6" s="3" customFormat="1" ht="25.15" customHeight="1" x14ac:dyDescent="0.25">
      <c r="B4" s="21" t="s">
        <v>0</v>
      </c>
      <c r="C4" s="21" t="s">
        <v>1</v>
      </c>
      <c r="D4" s="21" t="s">
        <v>2</v>
      </c>
      <c r="E4" s="21" t="s">
        <v>3</v>
      </c>
      <c r="F4" s="21" t="s">
        <v>7</v>
      </c>
    </row>
    <row r="5" spans="1:6" s="2" customFormat="1" ht="25.15" customHeight="1" x14ac:dyDescent="0.25">
      <c r="A5" s="4" t="s">
        <v>42</v>
      </c>
      <c r="B5" s="5">
        <f>'موازنة الانتاج'!B9</f>
        <v>165</v>
      </c>
      <c r="C5" s="5">
        <f>'موازنة الانتاج'!C9</f>
        <v>230</v>
      </c>
      <c r="D5" s="5">
        <f>'موازنة الانتاج'!D9</f>
        <v>315</v>
      </c>
      <c r="E5" s="5">
        <f>'موازنة الانتاج'!E9</f>
        <v>365</v>
      </c>
      <c r="F5" s="20">
        <f>SUM(B5:E5)</f>
        <v>1075</v>
      </c>
    </row>
    <row r="6" spans="1:6" s="2" customFormat="1" ht="25.15" customHeight="1" x14ac:dyDescent="0.25">
      <c r="A6" s="4" t="s">
        <v>43</v>
      </c>
      <c r="B6" s="5">
        <v>0.5</v>
      </c>
      <c r="C6" s="5">
        <v>0.5</v>
      </c>
      <c r="D6" s="5">
        <v>0.5</v>
      </c>
      <c r="E6" s="5">
        <v>0.5</v>
      </c>
      <c r="F6" s="20"/>
    </row>
    <row r="7" spans="1:6" s="2" customFormat="1" ht="25.15" customHeight="1" x14ac:dyDescent="0.25">
      <c r="A7" s="4" t="s">
        <v>45</v>
      </c>
      <c r="B7" s="4">
        <f>B5*B6</f>
        <v>82.5</v>
      </c>
      <c r="C7" s="4">
        <f t="shared" ref="C7:E7" si="0">C5*C6</f>
        <v>115</v>
      </c>
      <c r="D7" s="4">
        <f t="shared" si="0"/>
        <v>157.5</v>
      </c>
      <c r="E7" s="4">
        <f t="shared" si="0"/>
        <v>182.5</v>
      </c>
      <c r="F7" s="20">
        <f>SUM(B7:E7)</f>
        <v>537.5</v>
      </c>
    </row>
    <row r="8" spans="1:6" s="2" customFormat="1" ht="25.15" customHeight="1" x14ac:dyDescent="0.25">
      <c r="A8" s="4" t="s">
        <v>46</v>
      </c>
      <c r="B8" s="6">
        <v>10</v>
      </c>
      <c r="C8" s="6">
        <v>10</v>
      </c>
      <c r="D8" s="6">
        <v>10</v>
      </c>
      <c r="E8" s="6">
        <v>10</v>
      </c>
      <c r="F8" s="7">
        <v>10</v>
      </c>
    </row>
    <row r="9" spans="1:6" s="2" customFormat="1" ht="25.15" customHeight="1" x14ac:dyDescent="0.25">
      <c r="A9" s="10" t="s">
        <v>47</v>
      </c>
      <c r="B9" s="11">
        <f>B7*B8</f>
        <v>825</v>
      </c>
      <c r="C9" s="11">
        <f t="shared" ref="C9:E9" si="1">C7*C8</f>
        <v>1150</v>
      </c>
      <c r="D9" s="11">
        <f t="shared" si="1"/>
        <v>1575</v>
      </c>
      <c r="E9" s="11">
        <f t="shared" si="1"/>
        <v>1825</v>
      </c>
      <c r="F9" s="11">
        <f>SUM(B9:E9)</f>
        <v>5375</v>
      </c>
    </row>
    <row r="10" spans="1:6" s="2" customFormat="1" ht="19.899999999999999" customHeight="1" x14ac:dyDescent="0.25">
      <c r="A10" s="3"/>
    </row>
    <row r="11" spans="1:6" s="2" customFormat="1" ht="19.899999999999999" customHeight="1" x14ac:dyDescent="0.25"/>
    <row r="12" spans="1:6" s="2" customFormat="1" ht="19.899999999999999" customHeight="1" x14ac:dyDescent="0.25"/>
    <row r="13" spans="1:6" s="2" customFormat="1" ht="19.899999999999999" customHeight="1" x14ac:dyDescent="0.25"/>
    <row r="14" spans="1:6" ht="19.899999999999999" customHeight="1" x14ac:dyDescent="0.25"/>
  </sheetData>
  <mergeCells count="2">
    <mergeCell ref="A1:F1"/>
    <mergeCell ref="A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rightToLeft="1" workbookViewId="0">
      <selection activeCell="C5" sqref="C5"/>
    </sheetView>
  </sheetViews>
  <sheetFormatPr defaultColWidth="8.85546875" defaultRowHeight="15" x14ac:dyDescent="0.25"/>
  <cols>
    <col min="1" max="1" width="26.7109375" style="1" customWidth="1"/>
    <col min="2" max="6" width="18.7109375" style="1" customWidth="1"/>
    <col min="7" max="7" width="1.7109375" style="1" customWidth="1"/>
    <col min="8" max="16384" width="8.85546875" style="1"/>
  </cols>
  <sheetData>
    <row r="1" spans="1:6" ht="34.9" customHeight="1" x14ac:dyDescent="0.25">
      <c r="A1" s="64" t="s">
        <v>143</v>
      </c>
      <c r="B1" s="64"/>
      <c r="C1" s="64"/>
      <c r="D1" s="64"/>
      <c r="E1" s="64"/>
      <c r="F1" s="64"/>
    </row>
    <row r="2" spans="1:6" ht="25.15" customHeight="1" x14ac:dyDescent="0.25">
      <c r="A2" s="63" t="s">
        <v>48</v>
      </c>
      <c r="B2" s="63"/>
      <c r="C2" s="63"/>
      <c r="D2" s="63"/>
      <c r="E2" s="63"/>
      <c r="F2" s="63"/>
    </row>
    <row r="3" spans="1:6" s="2" customFormat="1" ht="10.15" customHeight="1" x14ac:dyDescent="0.25"/>
    <row r="4" spans="1:6" s="34" customFormat="1" ht="19.899999999999999" customHeight="1" x14ac:dyDescent="0.25">
      <c r="A4" s="39" t="s">
        <v>49</v>
      </c>
      <c r="B4" s="39" t="s">
        <v>58</v>
      </c>
      <c r="C4" s="39" t="s">
        <v>59</v>
      </c>
      <c r="D4" s="39" t="s">
        <v>60</v>
      </c>
    </row>
    <row r="5" spans="1:6" s="34" customFormat="1" ht="19.899999999999999" customHeight="1" x14ac:dyDescent="0.25">
      <c r="A5" s="35" t="s">
        <v>51</v>
      </c>
      <c r="B5" s="35"/>
      <c r="C5" s="35">
        <v>2000</v>
      </c>
      <c r="D5" s="35">
        <f>SUM(B5:C5)</f>
        <v>2000</v>
      </c>
    </row>
    <row r="6" spans="1:6" s="34" customFormat="1" ht="19.899999999999999" customHeight="1" x14ac:dyDescent="0.25">
      <c r="A6" s="35" t="s">
        <v>52</v>
      </c>
      <c r="B6" s="35">
        <v>3000</v>
      </c>
      <c r="C6" s="35">
        <v>5000</v>
      </c>
      <c r="D6" s="35">
        <f t="shared" ref="D6:D11" si="0">SUM(B6:C6)</f>
        <v>8000</v>
      </c>
    </row>
    <row r="7" spans="1:6" s="36" customFormat="1" ht="19.899999999999999" customHeight="1" x14ac:dyDescent="0.25">
      <c r="A7" s="35" t="s">
        <v>53</v>
      </c>
      <c r="B7" s="35">
        <v>2000</v>
      </c>
      <c r="C7" s="35">
        <v>1000</v>
      </c>
      <c r="D7" s="35">
        <f>SUM(B7:C7)</f>
        <v>3000</v>
      </c>
    </row>
    <row r="8" spans="1:6" s="36" customFormat="1" ht="19.899999999999999" customHeight="1" x14ac:dyDescent="0.25">
      <c r="A8" s="35" t="s">
        <v>57</v>
      </c>
      <c r="B8" s="35">
        <v>2000</v>
      </c>
      <c r="C8" s="35">
        <v>5500</v>
      </c>
      <c r="D8" s="35">
        <f t="shared" si="0"/>
        <v>7500</v>
      </c>
    </row>
    <row r="9" spans="1:6" s="36" customFormat="1" ht="19.899999999999999" customHeight="1" x14ac:dyDescent="0.25">
      <c r="A9" s="35" t="s">
        <v>54</v>
      </c>
      <c r="B9" s="35">
        <v>400</v>
      </c>
      <c r="C9" s="35"/>
      <c r="D9" s="35">
        <f t="shared" si="0"/>
        <v>400</v>
      </c>
    </row>
    <row r="10" spans="1:6" s="36" customFormat="1" ht="19.899999999999999" customHeight="1" x14ac:dyDescent="0.25">
      <c r="A10" s="35" t="s">
        <v>55</v>
      </c>
      <c r="B10" s="35">
        <v>6000</v>
      </c>
      <c r="C10" s="35"/>
      <c r="D10" s="35">
        <f t="shared" si="0"/>
        <v>6000</v>
      </c>
    </row>
    <row r="11" spans="1:6" s="36" customFormat="1" ht="19.899999999999999" customHeight="1" x14ac:dyDescent="0.25">
      <c r="A11" s="35" t="s">
        <v>56</v>
      </c>
      <c r="B11" s="35">
        <v>1000</v>
      </c>
      <c r="C11" s="35"/>
      <c r="D11" s="35">
        <f t="shared" si="0"/>
        <v>1000</v>
      </c>
    </row>
    <row r="12" spans="1:6" s="38" customFormat="1" ht="19.899999999999999" customHeight="1" x14ac:dyDescent="0.25">
      <c r="A12" s="39" t="s">
        <v>61</v>
      </c>
      <c r="B12" s="39">
        <f>SUM(B5:B11)</f>
        <v>14400</v>
      </c>
      <c r="C12" s="39">
        <f t="shared" ref="C12" si="1">SUM(C5:C11)</f>
        <v>13500</v>
      </c>
      <c r="D12" s="39">
        <f>SUM(D5:D11)</f>
        <v>27900</v>
      </c>
    </row>
    <row r="13" spans="1:6" ht="10.15" customHeight="1" x14ac:dyDescent="0.25">
      <c r="A13" s="37"/>
      <c r="B13" s="37"/>
      <c r="C13" s="37"/>
      <c r="D13" s="37"/>
      <c r="E13" s="37"/>
    </row>
    <row r="14" spans="1:6" s="3" customFormat="1" ht="25.15" customHeight="1" x14ac:dyDescent="0.25">
      <c r="B14" s="21" t="s">
        <v>0</v>
      </c>
      <c r="C14" s="21" t="s">
        <v>1</v>
      </c>
      <c r="D14" s="21" t="s">
        <v>2</v>
      </c>
      <c r="E14" s="21" t="s">
        <v>3</v>
      </c>
      <c r="F14" s="21" t="s">
        <v>7</v>
      </c>
    </row>
    <row r="15" spans="1:6" s="2" customFormat="1" ht="25.15" customHeight="1" x14ac:dyDescent="0.25">
      <c r="A15" s="42" t="s">
        <v>69</v>
      </c>
      <c r="B15" s="40"/>
      <c r="C15" s="40"/>
      <c r="D15" s="40"/>
      <c r="E15" s="40"/>
      <c r="F15" s="41"/>
    </row>
    <row r="16" spans="1:6" s="2" customFormat="1" ht="25.15" customHeight="1" x14ac:dyDescent="0.25">
      <c r="A16" s="4" t="s">
        <v>52</v>
      </c>
      <c r="B16" s="6">
        <f>$B$6/4</f>
        <v>750</v>
      </c>
      <c r="C16" s="6">
        <f t="shared" ref="C16:E16" si="2">$B$6/4</f>
        <v>750</v>
      </c>
      <c r="D16" s="6">
        <f t="shared" si="2"/>
        <v>750</v>
      </c>
      <c r="E16" s="6">
        <f t="shared" si="2"/>
        <v>750</v>
      </c>
      <c r="F16" s="45">
        <f t="shared" ref="F16:F21" si="3">SUM(B16:E16)</f>
        <v>3000</v>
      </c>
    </row>
    <row r="17" spans="1:6" s="2" customFormat="1" ht="25.15" customHeight="1" x14ac:dyDescent="0.25">
      <c r="A17" s="4" t="s">
        <v>53</v>
      </c>
      <c r="B17" s="6">
        <f>$B$7/4</f>
        <v>500</v>
      </c>
      <c r="C17" s="6">
        <f t="shared" ref="C17:E17" si="4">$B$7/4</f>
        <v>500</v>
      </c>
      <c r="D17" s="6">
        <f t="shared" si="4"/>
        <v>500</v>
      </c>
      <c r="E17" s="6">
        <f t="shared" si="4"/>
        <v>500</v>
      </c>
      <c r="F17" s="45">
        <f t="shared" si="3"/>
        <v>2000</v>
      </c>
    </row>
    <row r="18" spans="1:6" s="2" customFormat="1" ht="25.15" customHeight="1" x14ac:dyDescent="0.25">
      <c r="A18" s="4" t="s">
        <v>57</v>
      </c>
      <c r="B18" s="6">
        <f>$B$8/4</f>
        <v>500</v>
      </c>
      <c r="C18" s="6">
        <f t="shared" ref="C18:E18" si="5">$B$8/4</f>
        <v>500</v>
      </c>
      <c r="D18" s="6">
        <f t="shared" si="5"/>
        <v>500</v>
      </c>
      <c r="E18" s="6">
        <f t="shared" si="5"/>
        <v>500</v>
      </c>
      <c r="F18" s="45">
        <f t="shared" si="3"/>
        <v>2000</v>
      </c>
    </row>
    <row r="19" spans="1:6" s="2" customFormat="1" ht="25.15" customHeight="1" x14ac:dyDescent="0.25">
      <c r="A19" s="4" t="s">
        <v>54</v>
      </c>
      <c r="B19" s="6">
        <f>$B$9/4</f>
        <v>100</v>
      </c>
      <c r="C19" s="6">
        <f t="shared" ref="C19:E19" si="6">$B$9/4</f>
        <v>100</v>
      </c>
      <c r="D19" s="6">
        <f t="shared" si="6"/>
        <v>100</v>
      </c>
      <c r="E19" s="6">
        <f t="shared" si="6"/>
        <v>100</v>
      </c>
      <c r="F19" s="45">
        <f t="shared" si="3"/>
        <v>400</v>
      </c>
    </row>
    <row r="20" spans="1:6" s="2" customFormat="1" ht="25.15" customHeight="1" x14ac:dyDescent="0.25">
      <c r="A20" s="4" t="s">
        <v>55</v>
      </c>
      <c r="B20" s="6">
        <f>$B$10/4</f>
        <v>1500</v>
      </c>
      <c r="C20" s="6">
        <f t="shared" ref="C20:E20" si="7">$B$10/4</f>
        <v>1500</v>
      </c>
      <c r="D20" s="6">
        <f t="shared" si="7"/>
        <v>1500</v>
      </c>
      <c r="E20" s="6">
        <f t="shared" si="7"/>
        <v>1500</v>
      </c>
      <c r="F20" s="45">
        <f t="shared" si="3"/>
        <v>6000</v>
      </c>
    </row>
    <row r="21" spans="1:6" s="2" customFormat="1" ht="25.15" customHeight="1" x14ac:dyDescent="0.25">
      <c r="A21" s="4" t="s">
        <v>56</v>
      </c>
      <c r="B21" s="6">
        <f>$B$11/4</f>
        <v>250</v>
      </c>
      <c r="C21" s="6">
        <f t="shared" ref="C21:E21" si="8">$B$11/4</f>
        <v>250</v>
      </c>
      <c r="D21" s="6">
        <f t="shared" si="8"/>
        <v>250</v>
      </c>
      <c r="E21" s="6">
        <f t="shared" si="8"/>
        <v>250</v>
      </c>
      <c r="F21" s="45">
        <f t="shared" si="3"/>
        <v>1000</v>
      </c>
    </row>
    <row r="22" spans="1:6" s="2" customFormat="1" ht="25.15" customHeight="1" x14ac:dyDescent="0.25">
      <c r="A22" s="43" t="s">
        <v>72</v>
      </c>
      <c r="B22" s="44">
        <f>SUM(B16:B21)</f>
        <v>3600</v>
      </c>
      <c r="C22" s="44">
        <f t="shared" ref="C22:E22" si="9">SUM(C16:C21)</f>
        <v>3600</v>
      </c>
      <c r="D22" s="44">
        <f t="shared" si="9"/>
        <v>3600</v>
      </c>
      <c r="E22" s="44">
        <f t="shared" si="9"/>
        <v>3600</v>
      </c>
      <c r="F22" s="44">
        <f>SUM(F16:F21)</f>
        <v>14400</v>
      </c>
    </row>
    <row r="23" spans="1:6" s="2" customFormat="1" ht="25.15" customHeight="1" x14ac:dyDescent="0.25">
      <c r="A23" s="42" t="s">
        <v>70</v>
      </c>
      <c r="B23" s="40"/>
      <c r="C23" s="40"/>
      <c r="D23" s="40"/>
      <c r="E23" s="40"/>
      <c r="F23" s="41"/>
    </row>
    <row r="24" spans="1:6" s="2" customFormat="1" ht="25.15" customHeight="1" x14ac:dyDescent="0.25">
      <c r="A24" s="4" t="s">
        <v>51</v>
      </c>
      <c r="B24" s="6">
        <f>$C$5/4</f>
        <v>500</v>
      </c>
      <c r="C24" s="6">
        <f t="shared" ref="C24:E24" si="10">$C$5/4</f>
        <v>500</v>
      </c>
      <c r="D24" s="6">
        <f t="shared" si="10"/>
        <v>500</v>
      </c>
      <c r="E24" s="6">
        <f t="shared" si="10"/>
        <v>500</v>
      </c>
      <c r="F24" s="45">
        <f>SUM(B24:E24)</f>
        <v>2000</v>
      </c>
    </row>
    <row r="25" spans="1:6" s="2" customFormat="1" ht="25.15" customHeight="1" x14ac:dyDescent="0.25">
      <c r="A25" s="4" t="s">
        <v>52</v>
      </c>
      <c r="B25" s="6">
        <f>$C$6/4</f>
        <v>1250</v>
      </c>
      <c r="C25" s="6">
        <f t="shared" ref="C25:E25" si="11">$C$6/4</f>
        <v>1250</v>
      </c>
      <c r="D25" s="6">
        <f t="shared" si="11"/>
        <v>1250</v>
      </c>
      <c r="E25" s="6">
        <f t="shared" si="11"/>
        <v>1250</v>
      </c>
      <c r="F25" s="45">
        <f t="shared" ref="F25:F27" si="12">SUM(B25:E25)</f>
        <v>5000</v>
      </c>
    </row>
    <row r="26" spans="1:6" s="2" customFormat="1" ht="25.15" customHeight="1" x14ac:dyDescent="0.25">
      <c r="A26" s="4" t="s">
        <v>53</v>
      </c>
      <c r="B26" s="6">
        <f>$C$7/4</f>
        <v>250</v>
      </c>
      <c r="C26" s="6">
        <f t="shared" ref="C26:E26" si="13">$C$7/4</f>
        <v>250</v>
      </c>
      <c r="D26" s="6">
        <f t="shared" si="13"/>
        <v>250</v>
      </c>
      <c r="E26" s="6">
        <f t="shared" si="13"/>
        <v>250</v>
      </c>
      <c r="F26" s="45">
        <f t="shared" si="12"/>
        <v>1000</v>
      </c>
    </row>
    <row r="27" spans="1:6" s="2" customFormat="1" ht="25.15" customHeight="1" x14ac:dyDescent="0.25">
      <c r="A27" s="4" t="s">
        <v>57</v>
      </c>
      <c r="B27" s="6">
        <f>$C$8/4</f>
        <v>1375</v>
      </c>
      <c r="C27" s="6">
        <f t="shared" ref="C27:E27" si="14">$C$8/4</f>
        <v>1375</v>
      </c>
      <c r="D27" s="6">
        <f t="shared" si="14"/>
        <v>1375</v>
      </c>
      <c r="E27" s="6">
        <f t="shared" si="14"/>
        <v>1375</v>
      </c>
      <c r="F27" s="45">
        <f t="shared" si="12"/>
        <v>5500</v>
      </c>
    </row>
    <row r="28" spans="1:6" s="2" customFormat="1" ht="25.15" customHeight="1" x14ac:dyDescent="0.25">
      <c r="A28" s="43" t="s">
        <v>73</v>
      </c>
      <c r="B28" s="44">
        <f>SUM(B24:B27)</f>
        <v>3375</v>
      </c>
      <c r="C28" s="44">
        <f t="shared" ref="C28:D28" si="15">SUM(C24:C27)</f>
        <v>3375</v>
      </c>
      <c r="D28" s="44">
        <f t="shared" si="15"/>
        <v>3375</v>
      </c>
      <c r="E28" s="44">
        <f>SUM(E24:E27)</f>
        <v>3375</v>
      </c>
      <c r="F28" s="44">
        <f>SUM(F24:F27)</f>
        <v>13500</v>
      </c>
    </row>
    <row r="29" spans="1:6" s="2" customFormat="1" ht="25.15" customHeight="1" x14ac:dyDescent="0.25">
      <c r="A29" s="10" t="s">
        <v>62</v>
      </c>
      <c r="B29" s="11">
        <f>B22+B28</f>
        <v>6975</v>
      </c>
      <c r="C29" s="11">
        <f>C22+C28</f>
        <v>6975</v>
      </c>
      <c r="D29" s="11">
        <f t="shared" ref="D29:E29" si="16">D22+D28</f>
        <v>6975</v>
      </c>
      <c r="E29" s="11">
        <f t="shared" si="16"/>
        <v>6975</v>
      </c>
      <c r="F29" s="11">
        <f>SUM(B29:E29)</f>
        <v>27900</v>
      </c>
    </row>
    <row r="30" spans="1:6" s="2" customFormat="1" ht="25.15" customHeight="1" x14ac:dyDescent="0.25">
      <c r="A30" s="10" t="s">
        <v>71</v>
      </c>
      <c r="B30" s="11">
        <f>B29-B19</f>
        <v>6875</v>
      </c>
      <c r="C30" s="11">
        <f>C29-C19</f>
        <v>6875</v>
      </c>
      <c r="D30" s="11">
        <f>D29-D19</f>
        <v>6875</v>
      </c>
      <c r="E30" s="11">
        <f>E29-E19</f>
        <v>6875</v>
      </c>
      <c r="F30" s="11">
        <f>SUM(B30:E30)</f>
        <v>27500</v>
      </c>
    </row>
  </sheetData>
  <mergeCells count="2">
    <mergeCell ref="A1:F1"/>
    <mergeCell ref="A2:F2"/>
  </mergeCells>
  <pageMargins left="0.7" right="0.7" top="0.75" bottom="0.75" header="0.3" footer="0.3"/>
  <ignoredErrors>
    <ignoredError sqref="F28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rightToLeft="1" workbookViewId="0">
      <selection activeCell="D7" sqref="D7"/>
    </sheetView>
  </sheetViews>
  <sheetFormatPr defaultColWidth="8.85546875" defaultRowHeight="15" x14ac:dyDescent="0.25"/>
  <cols>
    <col min="1" max="1" width="31.28515625" style="1" bestFit="1" customWidth="1"/>
    <col min="2" max="6" width="18.7109375" style="1" customWidth="1"/>
    <col min="7" max="7" width="1.7109375" style="1" customWidth="1"/>
    <col min="8" max="16384" width="8.85546875" style="1"/>
  </cols>
  <sheetData>
    <row r="1" spans="1:6" ht="34.9" customHeight="1" x14ac:dyDescent="0.25">
      <c r="A1" s="64" t="s">
        <v>140</v>
      </c>
      <c r="B1" s="64"/>
      <c r="C1" s="64"/>
      <c r="D1" s="64"/>
      <c r="E1" s="64"/>
      <c r="F1" s="64"/>
    </row>
    <row r="2" spans="1:6" ht="25.15" customHeight="1" x14ac:dyDescent="0.25">
      <c r="A2" s="63" t="s">
        <v>63</v>
      </c>
      <c r="B2" s="63"/>
      <c r="C2" s="63"/>
      <c r="D2" s="63"/>
      <c r="E2" s="63"/>
      <c r="F2" s="63"/>
    </row>
    <row r="3" spans="1:6" s="2" customFormat="1" ht="10.15" customHeight="1" x14ac:dyDescent="0.25"/>
    <row r="4" spans="1:6" s="34" customFormat="1" ht="19.899999999999999" customHeight="1" x14ac:dyDescent="0.25">
      <c r="A4" s="39" t="s">
        <v>64</v>
      </c>
      <c r="B4" s="39" t="s">
        <v>50</v>
      </c>
      <c r="C4" s="39" t="s">
        <v>85</v>
      </c>
    </row>
    <row r="5" spans="1:6" s="34" customFormat="1" ht="19.899999999999999" customHeight="1" x14ac:dyDescent="0.25">
      <c r="A5" s="35" t="s">
        <v>65</v>
      </c>
      <c r="B5" s="35" t="s">
        <v>66</v>
      </c>
      <c r="C5" s="35"/>
    </row>
    <row r="6" spans="1:6" s="34" customFormat="1" ht="19.899999999999999" customHeight="1" x14ac:dyDescent="0.25">
      <c r="A6" s="35" t="s">
        <v>76</v>
      </c>
      <c r="B6" s="35">
        <v>12000</v>
      </c>
      <c r="C6" s="35" t="s">
        <v>93</v>
      </c>
    </row>
    <row r="7" spans="1:6" s="34" customFormat="1" ht="19.899999999999999" customHeight="1" x14ac:dyDescent="0.25">
      <c r="A7" s="35" t="s">
        <v>77</v>
      </c>
      <c r="B7" s="35" t="s">
        <v>92</v>
      </c>
      <c r="C7" s="35"/>
    </row>
    <row r="8" spans="1:6" s="36" customFormat="1" ht="19.899999999999999" customHeight="1" x14ac:dyDescent="0.25">
      <c r="A8" s="35" t="s">
        <v>90</v>
      </c>
      <c r="B8" s="35">
        <v>4000</v>
      </c>
      <c r="C8" s="35" t="s">
        <v>93</v>
      </c>
    </row>
    <row r="9" spans="1:6" s="36" customFormat="1" ht="19.899999999999999" customHeight="1" x14ac:dyDescent="0.25">
      <c r="A9" s="35" t="s">
        <v>91</v>
      </c>
      <c r="B9" s="35">
        <v>7000</v>
      </c>
      <c r="C9" s="35" t="s">
        <v>93</v>
      </c>
    </row>
    <row r="10" spans="1:6" ht="10.15" customHeight="1" x14ac:dyDescent="0.25"/>
    <row r="11" spans="1:6" s="3" customFormat="1" ht="25.15" customHeight="1" x14ac:dyDescent="0.25">
      <c r="B11" s="21" t="s">
        <v>0</v>
      </c>
      <c r="C11" s="21" t="s">
        <v>1</v>
      </c>
      <c r="D11" s="21" t="s">
        <v>2</v>
      </c>
      <c r="E11" s="21" t="s">
        <v>3</v>
      </c>
      <c r="F11" s="21" t="s">
        <v>7</v>
      </c>
    </row>
    <row r="12" spans="1:6" s="2" customFormat="1" ht="25.15" customHeight="1" x14ac:dyDescent="0.25">
      <c r="A12" s="42" t="s">
        <v>74</v>
      </c>
      <c r="B12" s="40"/>
      <c r="C12" s="40"/>
      <c r="D12" s="40"/>
      <c r="E12" s="40"/>
      <c r="F12" s="41"/>
    </row>
    <row r="13" spans="1:6" s="2" customFormat="1" ht="25.15" customHeight="1" x14ac:dyDescent="0.25">
      <c r="A13" s="4" t="s">
        <v>94</v>
      </c>
      <c r="B13" s="6">
        <f>$B$6/4</f>
        <v>3000</v>
      </c>
      <c r="C13" s="6">
        <f t="shared" ref="C13:E13" si="0">$B$6/4</f>
        <v>3000</v>
      </c>
      <c r="D13" s="6">
        <f t="shared" si="0"/>
        <v>3000</v>
      </c>
      <c r="E13" s="6">
        <f t="shared" si="0"/>
        <v>3000</v>
      </c>
      <c r="F13" s="45">
        <f>SUM(B13:E13)</f>
        <v>12000</v>
      </c>
    </row>
    <row r="14" spans="1:6" s="2" customFormat="1" ht="25.15" customHeight="1" x14ac:dyDescent="0.25">
      <c r="A14" s="4" t="s">
        <v>67</v>
      </c>
      <c r="B14" s="6">
        <f>$B$8/4</f>
        <v>1000</v>
      </c>
      <c r="C14" s="6">
        <f t="shared" ref="C14:E14" si="1">$B$8/4</f>
        <v>1000</v>
      </c>
      <c r="D14" s="6">
        <f t="shared" si="1"/>
        <v>1000</v>
      </c>
      <c r="E14" s="6">
        <f t="shared" si="1"/>
        <v>1000</v>
      </c>
      <c r="F14" s="45">
        <f t="shared" ref="F14:F15" si="2">SUM(B14:E14)</f>
        <v>4000</v>
      </c>
    </row>
    <row r="15" spans="1:6" s="2" customFormat="1" ht="25.15" customHeight="1" x14ac:dyDescent="0.25">
      <c r="A15" s="4" t="s">
        <v>68</v>
      </c>
      <c r="B15" s="6">
        <f>$B$9/4</f>
        <v>1750</v>
      </c>
      <c r="C15" s="6">
        <f t="shared" ref="C15:E15" si="3">$B$9/4</f>
        <v>1750</v>
      </c>
      <c r="D15" s="6">
        <f t="shared" si="3"/>
        <v>1750</v>
      </c>
      <c r="E15" s="6">
        <f t="shared" si="3"/>
        <v>1750</v>
      </c>
      <c r="F15" s="45">
        <f t="shared" si="2"/>
        <v>7000</v>
      </c>
    </row>
    <row r="16" spans="1:6" s="2" customFormat="1" ht="25.15" customHeight="1" x14ac:dyDescent="0.25">
      <c r="A16" s="46" t="s">
        <v>82</v>
      </c>
      <c r="B16" s="44">
        <f>SUM(B13:B15)</f>
        <v>5750</v>
      </c>
      <c r="C16" s="44">
        <f>SUM(C13:C15)</f>
        <v>5750</v>
      </c>
      <c r="D16" s="44">
        <f>SUM(D13:D15)</f>
        <v>5750</v>
      </c>
      <c r="E16" s="44">
        <f>SUM(E13:E15)</f>
        <v>5750</v>
      </c>
      <c r="F16" s="44">
        <f>SUM(F13:F15)</f>
        <v>23000</v>
      </c>
    </row>
    <row r="17" spans="1:6" s="2" customFormat="1" ht="25.15" customHeight="1" x14ac:dyDescent="0.25">
      <c r="A17" s="42" t="s">
        <v>75</v>
      </c>
      <c r="B17" s="47"/>
      <c r="C17" s="47"/>
      <c r="D17" s="47"/>
      <c r="E17" s="47"/>
      <c r="F17" s="48"/>
    </row>
    <row r="18" spans="1:6" s="2" customFormat="1" ht="43.15" customHeight="1" x14ac:dyDescent="0.25">
      <c r="A18" s="8" t="s">
        <v>78</v>
      </c>
      <c r="B18" s="6">
        <f>'موازنة المبيعات'!B7*0.02</f>
        <v>525</v>
      </c>
      <c r="C18" s="6">
        <f>'موازنة المبيعات'!C7*0.02</f>
        <v>700</v>
      </c>
      <c r="D18" s="6">
        <f>'موازنة المبيعات'!D7*0.02</f>
        <v>1050</v>
      </c>
      <c r="E18" s="6">
        <f>'موازنة المبيعات'!E7*0.02</f>
        <v>1225</v>
      </c>
      <c r="F18" s="45">
        <f>SUM(B18:E18)</f>
        <v>3500</v>
      </c>
    </row>
    <row r="19" spans="1:6" s="2" customFormat="1" ht="43.15" customHeight="1" x14ac:dyDescent="0.25">
      <c r="A19" s="8" t="s">
        <v>79</v>
      </c>
      <c r="B19" s="6">
        <f>1*'موازنة المبيعات'!B5</f>
        <v>150</v>
      </c>
      <c r="C19" s="6">
        <f>1*'موازنة المبيعات'!C5</f>
        <v>200</v>
      </c>
      <c r="D19" s="6">
        <f>1*'موازنة المبيعات'!D5</f>
        <v>300</v>
      </c>
      <c r="E19" s="6">
        <f>1*'موازنة المبيعات'!E5</f>
        <v>350</v>
      </c>
      <c r="F19" s="45">
        <f t="shared" ref="F19" si="4">SUM(B19:E19)</f>
        <v>1000</v>
      </c>
    </row>
    <row r="20" spans="1:6" s="2" customFormat="1" ht="25.15" customHeight="1" x14ac:dyDescent="0.25">
      <c r="A20" s="46" t="s">
        <v>81</v>
      </c>
      <c r="B20" s="44">
        <f>SUM(B18:B19)</f>
        <v>675</v>
      </c>
      <c r="C20" s="44">
        <f>SUM(C18:C19)</f>
        <v>900</v>
      </c>
      <c r="D20" s="44">
        <f>SUM(D18:D19)</f>
        <v>1350</v>
      </c>
      <c r="E20" s="44">
        <f>SUM(E18:E19)</f>
        <v>1575</v>
      </c>
      <c r="F20" s="44">
        <f>SUM(B20:E20)</f>
        <v>4500</v>
      </c>
    </row>
    <row r="21" spans="1:6" s="2" customFormat="1" ht="25.15" customHeight="1" x14ac:dyDescent="0.25">
      <c r="A21" s="10" t="s">
        <v>80</v>
      </c>
      <c r="B21" s="11">
        <f>B16+B20</f>
        <v>6425</v>
      </c>
      <c r="C21" s="11">
        <f t="shared" ref="C21:E21" si="5">C16+C20</f>
        <v>6650</v>
      </c>
      <c r="D21" s="11">
        <f t="shared" si="5"/>
        <v>7100</v>
      </c>
      <c r="E21" s="11">
        <f t="shared" si="5"/>
        <v>7325</v>
      </c>
      <c r="F21" s="11">
        <f>SUM(B21:E21)</f>
        <v>27500</v>
      </c>
    </row>
  </sheetData>
  <mergeCells count="2">
    <mergeCell ref="A1:F1"/>
    <mergeCell ref="A2:F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rightToLeft="1" workbookViewId="0">
      <selection activeCell="D7" sqref="D7"/>
    </sheetView>
  </sheetViews>
  <sheetFormatPr defaultColWidth="8.85546875" defaultRowHeight="15" x14ac:dyDescent="0.25"/>
  <cols>
    <col min="1" max="1" width="39.28515625" style="1" bestFit="1" customWidth="1"/>
    <col min="2" max="2" width="18.7109375" style="1" customWidth="1"/>
    <col min="3" max="3" width="18.7109375" style="1" bestFit="1" customWidth="1"/>
    <col min="4" max="6" width="18.7109375" style="1" customWidth="1"/>
    <col min="7" max="7" width="1.7109375" style="1" customWidth="1"/>
    <col min="8" max="16384" width="8.85546875" style="1"/>
  </cols>
  <sheetData>
    <row r="1" spans="1:6" ht="34.9" customHeight="1" x14ac:dyDescent="0.25">
      <c r="A1" s="64" t="s">
        <v>141</v>
      </c>
      <c r="B1" s="64"/>
      <c r="C1" s="64"/>
      <c r="D1" s="64"/>
      <c r="E1" s="64"/>
      <c r="F1" s="64"/>
    </row>
    <row r="2" spans="1:6" ht="25.15" customHeight="1" x14ac:dyDescent="0.25">
      <c r="A2" s="63" t="s">
        <v>83</v>
      </c>
      <c r="B2" s="63"/>
      <c r="C2" s="63"/>
      <c r="D2" s="63"/>
      <c r="E2" s="63"/>
      <c r="F2" s="63"/>
    </row>
    <row r="3" spans="1:6" s="2" customFormat="1" ht="10.15" customHeight="1" x14ac:dyDescent="0.25"/>
    <row r="4" spans="1:6" s="34" customFormat="1" ht="19.899999999999999" customHeight="1" x14ac:dyDescent="0.25">
      <c r="A4" s="39" t="s">
        <v>64</v>
      </c>
      <c r="B4" s="39" t="s">
        <v>50</v>
      </c>
      <c r="C4" s="39" t="s">
        <v>85</v>
      </c>
    </row>
    <row r="5" spans="1:6" s="34" customFormat="1" ht="19.899999999999999" customHeight="1" x14ac:dyDescent="0.25">
      <c r="A5" s="35" t="s">
        <v>89</v>
      </c>
      <c r="B5" s="35">
        <v>2000</v>
      </c>
      <c r="C5" s="35" t="s">
        <v>95</v>
      </c>
    </row>
    <row r="6" spans="1:6" s="34" customFormat="1" ht="19.899999999999999" customHeight="1" x14ac:dyDescent="0.25">
      <c r="A6" s="35" t="s">
        <v>86</v>
      </c>
      <c r="B6" s="35">
        <v>500</v>
      </c>
      <c r="C6" s="35" t="s">
        <v>96</v>
      </c>
    </row>
    <row r="7" spans="1:6" s="36" customFormat="1" ht="19.899999999999999" customHeight="1" x14ac:dyDescent="0.25">
      <c r="A7" s="35" t="s">
        <v>87</v>
      </c>
      <c r="B7" s="35">
        <v>200</v>
      </c>
      <c r="C7" s="35" t="s">
        <v>95</v>
      </c>
    </row>
    <row r="8" spans="1:6" s="36" customFormat="1" ht="19.899999999999999" customHeight="1" x14ac:dyDescent="0.25">
      <c r="A8" s="35" t="s">
        <v>88</v>
      </c>
      <c r="B8" s="35">
        <v>100</v>
      </c>
      <c r="C8" s="35" t="s">
        <v>99</v>
      </c>
    </row>
    <row r="9" spans="1:6" ht="10.15" customHeight="1" x14ac:dyDescent="0.25"/>
    <row r="10" spans="1:6" s="3" customFormat="1" ht="25.15" customHeight="1" x14ac:dyDescent="0.25">
      <c r="B10" s="21" t="s">
        <v>0</v>
      </c>
      <c r="C10" s="21" t="s">
        <v>1</v>
      </c>
      <c r="D10" s="21" t="s">
        <v>2</v>
      </c>
      <c r="E10" s="21" t="s">
        <v>3</v>
      </c>
      <c r="F10" s="21" t="s">
        <v>7</v>
      </c>
    </row>
    <row r="11" spans="1:6" s="2" customFormat="1" ht="25.15" customHeight="1" x14ac:dyDescent="0.25">
      <c r="A11" s="4" t="s">
        <v>100</v>
      </c>
      <c r="B11" s="6">
        <f>$B$5*3</f>
        <v>6000</v>
      </c>
      <c r="C11" s="6">
        <f t="shared" ref="C11:E11" si="0">$B$5*3</f>
        <v>6000</v>
      </c>
      <c r="D11" s="6">
        <f t="shared" si="0"/>
        <v>6000</v>
      </c>
      <c r="E11" s="6">
        <f t="shared" si="0"/>
        <v>6000</v>
      </c>
      <c r="F11" s="45">
        <f>SUM(B11:E11)</f>
        <v>24000</v>
      </c>
    </row>
    <row r="12" spans="1:6" s="2" customFormat="1" ht="25.15" customHeight="1" x14ac:dyDescent="0.25">
      <c r="A12" s="4" t="s">
        <v>101</v>
      </c>
      <c r="B12" s="6">
        <f>$B$6</f>
        <v>500</v>
      </c>
      <c r="C12" s="6">
        <f t="shared" ref="C12:E12" si="1">$B$6</f>
        <v>500</v>
      </c>
      <c r="D12" s="6">
        <f t="shared" si="1"/>
        <v>500</v>
      </c>
      <c r="E12" s="6">
        <f t="shared" si="1"/>
        <v>500</v>
      </c>
      <c r="F12" s="45">
        <f t="shared" ref="F12:F14" si="2">SUM(B12:E12)</f>
        <v>2000</v>
      </c>
    </row>
    <row r="13" spans="1:6" s="2" customFormat="1" ht="25.15" customHeight="1" x14ac:dyDescent="0.25">
      <c r="A13" s="8" t="s">
        <v>84</v>
      </c>
      <c r="B13" s="6">
        <f>$B$7*3</f>
        <v>600</v>
      </c>
      <c r="C13" s="6">
        <f t="shared" ref="C13:E13" si="3">$B$7*3</f>
        <v>600</v>
      </c>
      <c r="D13" s="6">
        <f t="shared" si="3"/>
        <v>600</v>
      </c>
      <c r="E13" s="6">
        <f t="shared" si="3"/>
        <v>600</v>
      </c>
      <c r="F13" s="45">
        <f t="shared" si="2"/>
        <v>2400</v>
      </c>
    </row>
    <row r="14" spans="1:6" s="2" customFormat="1" ht="25.15" customHeight="1" x14ac:dyDescent="0.25">
      <c r="A14" s="8" t="s">
        <v>103</v>
      </c>
      <c r="B14" s="6">
        <f>$B$8*3/2</f>
        <v>150</v>
      </c>
      <c r="C14" s="6">
        <f t="shared" ref="C14:E15" si="4">$B$8*3/2</f>
        <v>150</v>
      </c>
      <c r="D14" s="6">
        <f t="shared" si="4"/>
        <v>150</v>
      </c>
      <c r="E14" s="6">
        <f t="shared" si="4"/>
        <v>150</v>
      </c>
      <c r="F14" s="45">
        <f t="shared" si="2"/>
        <v>600</v>
      </c>
    </row>
    <row r="15" spans="1:6" s="2" customFormat="1" ht="25.15" customHeight="1" x14ac:dyDescent="0.25">
      <c r="A15" s="8" t="s">
        <v>102</v>
      </c>
      <c r="B15" s="6">
        <f>$B$8*3/2</f>
        <v>150</v>
      </c>
      <c r="C15" s="6">
        <f t="shared" si="4"/>
        <v>150</v>
      </c>
      <c r="D15" s="6">
        <f t="shared" si="4"/>
        <v>150</v>
      </c>
      <c r="E15" s="6">
        <f t="shared" si="4"/>
        <v>150</v>
      </c>
      <c r="F15" s="45">
        <f t="shared" ref="F15" si="5">SUM(B15:E15)</f>
        <v>600</v>
      </c>
    </row>
    <row r="16" spans="1:6" s="2" customFormat="1" ht="25.15" customHeight="1" x14ac:dyDescent="0.25">
      <c r="A16" s="10" t="s">
        <v>97</v>
      </c>
      <c r="B16" s="11">
        <f>SUM(B11:B15)</f>
        <v>7400</v>
      </c>
      <c r="C16" s="11">
        <f t="shared" ref="C16:E16" si="6">SUM(C11:C15)</f>
        <v>7400</v>
      </c>
      <c r="D16" s="11">
        <f t="shared" si="6"/>
        <v>7400</v>
      </c>
      <c r="E16" s="11">
        <f t="shared" si="6"/>
        <v>7400</v>
      </c>
      <c r="F16" s="11">
        <f>SUM(B16:E16)</f>
        <v>29600</v>
      </c>
    </row>
    <row r="17" spans="1:6" s="2" customFormat="1" ht="25.15" customHeight="1" x14ac:dyDescent="0.25">
      <c r="A17" s="10" t="s">
        <v>98</v>
      </c>
      <c r="B17" s="11">
        <f>SUM(B11:B14)</f>
        <v>7250</v>
      </c>
      <c r="C17" s="11">
        <f t="shared" ref="C17:E17" si="7">SUM(C11:C14)</f>
        <v>7250</v>
      </c>
      <c r="D17" s="11">
        <f t="shared" si="7"/>
        <v>7250</v>
      </c>
      <c r="E17" s="11">
        <f t="shared" si="7"/>
        <v>7250</v>
      </c>
      <c r="F17" s="11">
        <f>SUM(B17:E17)</f>
        <v>29000</v>
      </c>
    </row>
  </sheetData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موازنة المبيعات</vt:lpstr>
      <vt:lpstr>موازنة المتحصلات </vt:lpstr>
      <vt:lpstr>موازنة الانتاج</vt:lpstr>
      <vt:lpstr>موازنة المشتريات</vt:lpstr>
      <vt:lpstr>موازنة المدفوعات</vt:lpstr>
      <vt:lpstr>موازنة الاجور المباشرة</vt:lpstr>
      <vt:lpstr>موازنة ت. الصناعية</vt:lpstr>
      <vt:lpstr>موازنة ت. التسويقية</vt:lpstr>
      <vt:lpstr>موازنة م. ا. عمومية</vt:lpstr>
      <vt:lpstr>موازنة التدفقات النقدية</vt:lpstr>
      <vt:lpstr>موازنة قائمة الدخل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Abufaress</dc:creator>
  <cp:lastModifiedBy>Doaa Abdelaaleem</cp:lastModifiedBy>
  <dcterms:created xsi:type="dcterms:W3CDTF">2024-01-14T20:31:07Z</dcterms:created>
  <dcterms:modified xsi:type="dcterms:W3CDTF">2024-01-29T13:15:18Z</dcterms:modified>
</cp:coreProperties>
</file>